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fshome\ch002539$\MyDocuments\Research\mitRoland\"/>
    </mc:Choice>
  </mc:AlternateContent>
  <bookViews>
    <workbookView xWindow="480" yWindow="560" windowWidth="16610" windowHeight="5090" activeTab="2"/>
  </bookViews>
  <sheets>
    <sheet name="Readme" sheetId="9" r:id="rId1"/>
    <sheet name="ST for everyone" sheetId="16" r:id="rId2"/>
    <sheet name="IMF rGDP" sheetId="17" r:id="rId3"/>
    <sheet name="Capital ratios" sheetId="19" r:id="rId4"/>
    <sheet name="Technical sheet" sheetId="20" state="hidden" r:id="rId5"/>
  </sheets>
  <externalReferences>
    <externalReference r:id="rId6"/>
  </externalReferences>
  <definedNames>
    <definedName name="Config_Corr">[1]Assumptions!$F$68</definedName>
    <definedName name="Config_Corrdelta">[1]Assumptions!$F$69</definedName>
    <definedName name="Config_LGD_Y1">[1]Assumptions!$F$66</definedName>
    <definedName name="Config_LGD_Y2">[1]Assumptions!$G$66</definedName>
    <definedName name="Config_LGD_Y3">[1]Assumptions!$H$66</definedName>
    <definedName name="Config_LGD_Y4">[1]Assumptions!$I$66</definedName>
    <definedName name="Config_LGD_Y5">[1]Assumptions!$J$66</definedName>
    <definedName name="Config_PD_Y1">[1]Assumptions!$F$63</definedName>
    <definedName name="Config_PD_Y2">[1]Assumptions!$G$63</definedName>
    <definedName name="Config_PD_Y3">[1]Assumptions!$H$63</definedName>
    <definedName name="Config_PD_Y4">[1]Assumptions!$I$63</definedName>
    <definedName name="Config_PD_Y5">[1]Assumptions!$J$63</definedName>
    <definedName name="Config_PDdelta_Y1">[1]Assumptions!$F$64</definedName>
    <definedName name="Config_PDdelta_Y2">[1]Assumptions!$G$64</definedName>
    <definedName name="Config_PDdelta_Y3">[1]Assumptions!$H$64</definedName>
    <definedName name="Config_PDdelta_Y4">[1]Assumptions!$I$64</definedName>
    <definedName name="Config_PDdelta_Y5">[1]Assumptions!$J$64</definedName>
    <definedName name="Config_Scenario_Y1">[1]Assumptions!$C$46</definedName>
    <definedName name="Config_Sector">[1]Assumptions!$C$15</definedName>
    <definedName name="Dropdown_Boolean">[1]Variables!$C$43:$D$43</definedName>
    <definedName name="Hurdle_CR_Y0">[1]Summary!$G$57</definedName>
    <definedName name="Hurdle_CR_Y1">[1]Summary!$H$57</definedName>
    <definedName name="Hurdle_CR_Y2">[1]Summary!$I$57</definedName>
    <definedName name="Hurdle_CR_Y3">[1]Summary!$J$57</definedName>
    <definedName name="Hurdle_CR_Y4">[1]Summary!$K$57</definedName>
    <definedName name="Hurdle_CR_Y5">[1]Summary!$L$57</definedName>
    <definedName name="Hurdle_CT1R_Y0">[1]Summary!$G$59</definedName>
    <definedName name="Hurdle_CT1R_Y1">[1]Summary!$H$59</definedName>
    <definedName name="Hurdle_CT1R_Y2">[1]Summary!$I$59</definedName>
    <definedName name="Hurdle_CT1R_Y3">[1]Summary!$J$59</definedName>
    <definedName name="Hurdle_CT1R_Y4">[1]Summary!$K$59</definedName>
    <definedName name="Hurdle_CT1R_Y5">[1]Summary!$L$59</definedName>
    <definedName name="Hurdle_T1R_Y0">[1]Summary!$G$58</definedName>
    <definedName name="Hurdle_T1R_Y1">[1]Summary!$H$58</definedName>
    <definedName name="Hurdle_T1R_Y2">[1]Summary!$I$58</definedName>
    <definedName name="Hurdle_T1R_Y3">[1]Summary!$J$58</definedName>
    <definedName name="Hurdle_T1R_Y4">[1]Summary!$K$58</definedName>
    <definedName name="Hurdle_T1R_Y5">[1]Summary!$L$58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NumberOfBanks">[1]Setup!$C$21</definedName>
    <definedName name="RWA_Constant">[1]Parameter!$D$95</definedName>
    <definedName name="RWA_Intercept">[1]Parameter!$D$94</definedName>
    <definedName name="RWA_InterceptSquared">[1]Parameter!$D$93</definedName>
    <definedName name="Setup_PeerGroups_Incl">[1]Setup!$C$25</definedName>
  </definedNames>
  <calcPr calcId="162913"/>
</workbook>
</file>

<file path=xl/calcChain.xml><?xml version="1.0" encoding="utf-8"?>
<calcChain xmlns="http://schemas.openxmlformats.org/spreadsheetml/2006/main">
  <c r="AX7" i="17" l="1"/>
  <c r="AX8" i="17"/>
  <c r="AX9" i="17"/>
  <c r="AX10" i="17"/>
  <c r="AX11" i="17"/>
  <c r="AX12" i="17"/>
  <c r="AX13" i="17"/>
  <c r="AX14" i="17"/>
  <c r="AX15" i="17"/>
  <c r="AX16" i="17"/>
  <c r="AX17" i="17"/>
  <c r="AX18" i="17"/>
  <c r="AX19" i="17"/>
  <c r="AX20" i="17"/>
  <c r="AX21" i="17"/>
  <c r="AX22" i="17"/>
  <c r="AX23" i="17"/>
  <c r="AX24" i="17"/>
  <c r="AX25" i="17"/>
  <c r="AX26" i="17"/>
  <c r="AX27" i="17"/>
  <c r="AX28" i="17"/>
  <c r="AX29" i="17"/>
  <c r="AX30" i="17"/>
  <c r="AX31" i="17"/>
  <c r="AX32" i="17"/>
  <c r="AX33" i="17"/>
  <c r="AX34" i="17"/>
  <c r="AX35" i="17"/>
  <c r="AX36" i="17"/>
  <c r="AX37" i="17"/>
  <c r="AX38" i="17"/>
  <c r="AX39" i="17"/>
  <c r="AX40" i="17"/>
  <c r="AX41" i="17"/>
  <c r="AX42" i="17"/>
  <c r="AX43" i="17"/>
  <c r="AX44" i="17"/>
  <c r="AX45" i="17"/>
  <c r="AX46" i="17"/>
  <c r="AX47" i="17"/>
  <c r="AX48" i="17"/>
  <c r="AX49" i="17"/>
  <c r="AX50" i="17"/>
  <c r="AX51" i="17"/>
  <c r="AX52" i="17"/>
  <c r="AX53" i="17"/>
  <c r="AX54" i="17"/>
  <c r="AX55" i="17"/>
  <c r="AX56" i="17"/>
  <c r="AX57" i="17"/>
  <c r="AX58" i="17"/>
  <c r="AX59" i="17"/>
  <c r="AX60" i="17"/>
  <c r="AX61" i="17"/>
  <c r="AX62" i="17"/>
  <c r="AX63" i="17"/>
  <c r="AX64" i="17"/>
  <c r="AX65" i="17"/>
  <c r="AX66" i="17"/>
  <c r="AX67" i="17"/>
  <c r="AX68" i="17"/>
  <c r="AX69" i="17"/>
  <c r="AX70" i="17"/>
  <c r="AX71" i="17"/>
  <c r="AX72" i="17"/>
  <c r="AX73" i="17"/>
  <c r="AX74" i="17"/>
  <c r="AX75" i="17"/>
  <c r="AX76" i="17"/>
  <c r="AX77" i="17"/>
  <c r="AX78" i="17"/>
  <c r="AX79" i="17"/>
  <c r="AX80" i="17"/>
  <c r="AX81" i="17"/>
  <c r="AX82" i="17"/>
  <c r="AX83" i="17"/>
  <c r="AX84" i="17"/>
  <c r="AX85" i="17"/>
  <c r="AX86" i="17"/>
  <c r="AX87" i="17"/>
  <c r="AX88" i="17"/>
  <c r="AX89" i="17"/>
  <c r="AX90" i="17"/>
  <c r="AX91" i="17"/>
  <c r="AX92" i="17"/>
  <c r="AX93" i="17"/>
  <c r="AX94" i="17"/>
  <c r="AX95" i="17"/>
  <c r="AX96" i="17"/>
  <c r="AX97" i="17"/>
  <c r="AX98" i="17"/>
  <c r="AX99" i="17"/>
  <c r="AX100" i="17"/>
  <c r="AX101" i="17"/>
  <c r="AX102" i="17"/>
  <c r="AX103" i="17"/>
  <c r="AX104" i="17"/>
  <c r="AX105" i="17"/>
  <c r="AX106" i="17"/>
  <c r="AX107" i="17"/>
  <c r="AX108" i="17"/>
  <c r="AX109" i="17"/>
  <c r="AX110" i="17"/>
  <c r="AX111" i="17"/>
  <c r="AX112" i="17"/>
  <c r="AX113" i="17"/>
  <c r="AX114" i="17"/>
  <c r="AX115" i="17"/>
  <c r="AX116" i="17"/>
  <c r="AX117" i="17"/>
  <c r="AX118" i="17"/>
  <c r="AX119" i="17"/>
  <c r="AX120" i="17"/>
  <c r="AX121" i="17"/>
  <c r="AX122" i="17"/>
  <c r="AX123" i="17"/>
  <c r="AX124" i="17"/>
  <c r="AX125" i="17"/>
  <c r="AX126" i="17"/>
  <c r="AX127" i="17"/>
  <c r="AX128" i="17"/>
  <c r="AX129" i="17"/>
  <c r="AX130" i="17"/>
  <c r="AX131" i="17"/>
  <c r="AX132" i="17"/>
  <c r="AX133" i="17"/>
  <c r="AX134" i="17"/>
  <c r="AX135" i="17"/>
  <c r="AX136" i="17"/>
  <c r="AX137" i="17"/>
  <c r="AX138" i="17"/>
  <c r="AX139" i="17"/>
  <c r="AX140" i="17"/>
  <c r="AX141" i="17"/>
  <c r="AX142" i="17"/>
  <c r="AX143" i="17"/>
  <c r="AX144" i="17"/>
  <c r="AX145" i="17"/>
  <c r="AX146" i="17"/>
  <c r="AX147" i="17"/>
  <c r="AX148" i="17"/>
  <c r="AX149" i="17"/>
  <c r="AX150" i="17"/>
  <c r="AX151" i="17"/>
  <c r="AX152" i="17"/>
  <c r="AX153" i="17"/>
  <c r="AX154" i="17"/>
  <c r="AX155" i="17"/>
  <c r="AX156" i="17"/>
  <c r="AX157" i="17"/>
  <c r="AX158" i="17"/>
  <c r="AX159" i="17"/>
  <c r="AX160" i="17"/>
  <c r="AX161" i="17"/>
  <c r="AX162" i="17"/>
  <c r="AX163" i="17"/>
  <c r="AX164" i="17"/>
  <c r="AX165" i="17"/>
  <c r="AX166" i="17"/>
  <c r="AX167" i="17"/>
  <c r="AX168" i="17"/>
  <c r="AX169" i="17"/>
  <c r="AX170" i="17"/>
  <c r="AX171" i="17"/>
  <c r="AX172" i="17"/>
  <c r="AX173" i="17"/>
  <c r="AX174" i="17"/>
  <c r="AX175" i="17"/>
  <c r="AX176" i="17"/>
  <c r="AX177" i="17"/>
  <c r="AX178" i="17"/>
  <c r="AX179" i="17"/>
  <c r="AX180" i="17"/>
  <c r="AX181" i="17"/>
  <c r="AX182" i="17"/>
  <c r="AX183" i="17"/>
  <c r="AX184" i="17"/>
  <c r="AX185" i="17"/>
  <c r="AX186" i="17"/>
  <c r="AX187" i="17"/>
  <c r="AX188" i="17"/>
  <c r="AX189" i="17"/>
  <c r="AX190" i="17"/>
  <c r="AX191" i="17"/>
  <c r="AX192" i="17"/>
  <c r="AX193" i="17"/>
  <c r="AX194" i="17"/>
  <c r="AX195" i="17"/>
  <c r="AX196" i="17"/>
  <c r="AX197" i="17"/>
  <c r="AX198" i="17"/>
  <c r="AX199" i="17"/>
  <c r="AX200" i="17"/>
  <c r="AX6" i="17"/>
  <c r="AW7" i="17"/>
  <c r="AW8" i="17"/>
  <c r="AW9" i="17"/>
  <c r="AW10" i="17"/>
  <c r="AW11" i="17"/>
  <c r="AW12" i="17"/>
  <c r="AW13" i="17"/>
  <c r="AW14" i="17"/>
  <c r="AW15" i="17"/>
  <c r="AW16" i="17"/>
  <c r="AW17" i="17"/>
  <c r="AW18" i="17"/>
  <c r="AW19" i="17"/>
  <c r="AW20" i="17"/>
  <c r="AW21" i="17"/>
  <c r="AW22" i="17"/>
  <c r="AW23" i="17"/>
  <c r="AW24" i="17"/>
  <c r="AW25" i="17"/>
  <c r="AW26" i="17"/>
  <c r="AW27" i="17"/>
  <c r="AW28" i="17"/>
  <c r="AW29" i="17"/>
  <c r="AW30" i="17"/>
  <c r="AW31" i="17"/>
  <c r="AW32" i="17"/>
  <c r="AW33" i="17"/>
  <c r="AW34" i="17"/>
  <c r="AW35" i="17"/>
  <c r="AW36" i="17"/>
  <c r="AW37" i="17"/>
  <c r="AW38" i="17"/>
  <c r="AW39" i="17"/>
  <c r="AW40" i="17"/>
  <c r="AW41" i="17"/>
  <c r="AW42" i="17"/>
  <c r="AW43" i="17"/>
  <c r="AW44" i="17"/>
  <c r="AW45" i="17"/>
  <c r="AW46" i="17"/>
  <c r="AW47" i="17"/>
  <c r="AW48" i="17"/>
  <c r="AW49" i="17"/>
  <c r="AW50" i="17"/>
  <c r="AW51" i="17"/>
  <c r="AW52" i="17"/>
  <c r="AW53" i="17"/>
  <c r="AW54" i="17"/>
  <c r="AW55" i="17"/>
  <c r="AW56" i="17"/>
  <c r="AW57" i="17"/>
  <c r="AW58" i="17"/>
  <c r="AW59" i="17"/>
  <c r="AW60" i="17"/>
  <c r="AW61" i="17"/>
  <c r="AW62" i="17"/>
  <c r="AW63" i="17"/>
  <c r="AW64" i="17"/>
  <c r="AW65" i="17"/>
  <c r="AW66" i="17"/>
  <c r="AW67" i="17"/>
  <c r="AW68" i="17"/>
  <c r="AW69" i="17"/>
  <c r="AW70" i="17"/>
  <c r="AW71" i="17"/>
  <c r="AW72" i="17"/>
  <c r="AW73" i="17"/>
  <c r="AW74" i="17"/>
  <c r="AW75" i="17"/>
  <c r="AW76" i="17"/>
  <c r="AW77" i="17"/>
  <c r="AW78" i="17"/>
  <c r="AW79" i="17"/>
  <c r="AW80" i="17"/>
  <c r="AW81" i="17"/>
  <c r="AW82" i="17"/>
  <c r="AW83" i="17"/>
  <c r="AW84" i="17"/>
  <c r="AW85" i="17"/>
  <c r="AW86" i="17"/>
  <c r="AW87" i="17"/>
  <c r="AW88" i="17"/>
  <c r="AW89" i="17"/>
  <c r="AW90" i="17"/>
  <c r="AW91" i="17"/>
  <c r="AW92" i="17"/>
  <c r="AW93" i="17"/>
  <c r="AW94" i="17"/>
  <c r="AW95" i="17"/>
  <c r="AW96" i="17"/>
  <c r="AW97" i="17"/>
  <c r="AW98" i="17"/>
  <c r="AW99" i="17"/>
  <c r="AW100" i="17"/>
  <c r="AW101" i="17"/>
  <c r="AW102" i="17"/>
  <c r="AW103" i="17"/>
  <c r="AW104" i="17"/>
  <c r="AW105" i="17"/>
  <c r="AW106" i="17"/>
  <c r="AW107" i="17"/>
  <c r="AW108" i="17"/>
  <c r="AW109" i="17"/>
  <c r="AW110" i="17"/>
  <c r="AW111" i="17"/>
  <c r="AW112" i="17"/>
  <c r="AW113" i="17"/>
  <c r="AW114" i="17"/>
  <c r="AW115" i="17"/>
  <c r="AW116" i="17"/>
  <c r="AW117" i="17"/>
  <c r="AW118" i="17"/>
  <c r="AW119" i="17"/>
  <c r="AW120" i="17"/>
  <c r="AW121" i="17"/>
  <c r="AW122" i="17"/>
  <c r="AW123" i="17"/>
  <c r="AW124" i="17"/>
  <c r="AW125" i="17"/>
  <c r="AW126" i="17"/>
  <c r="AW127" i="17"/>
  <c r="AW128" i="17"/>
  <c r="AW129" i="17"/>
  <c r="AW130" i="17"/>
  <c r="AW131" i="17"/>
  <c r="AW132" i="17"/>
  <c r="AW133" i="17"/>
  <c r="AW134" i="17"/>
  <c r="AW135" i="17"/>
  <c r="AW136" i="17"/>
  <c r="AW137" i="17"/>
  <c r="AW138" i="17"/>
  <c r="AW139" i="17"/>
  <c r="AW140" i="17"/>
  <c r="AW141" i="17"/>
  <c r="AW142" i="17"/>
  <c r="AW143" i="17"/>
  <c r="AW144" i="17"/>
  <c r="AW145" i="17"/>
  <c r="AW146" i="17"/>
  <c r="AW147" i="17"/>
  <c r="AW148" i="17"/>
  <c r="AW149" i="17"/>
  <c r="AW150" i="17"/>
  <c r="AW151" i="17"/>
  <c r="AW152" i="17"/>
  <c r="AW153" i="17"/>
  <c r="AW154" i="17"/>
  <c r="AW155" i="17"/>
  <c r="AW156" i="17"/>
  <c r="AW157" i="17"/>
  <c r="AW158" i="17"/>
  <c r="AW159" i="17"/>
  <c r="AW160" i="17"/>
  <c r="AW161" i="17"/>
  <c r="AW162" i="17"/>
  <c r="AW163" i="17"/>
  <c r="AW164" i="17"/>
  <c r="AW165" i="17"/>
  <c r="AW166" i="17"/>
  <c r="AW167" i="17"/>
  <c r="AW168" i="17"/>
  <c r="AW169" i="17"/>
  <c r="AW170" i="17"/>
  <c r="AW171" i="17"/>
  <c r="AW172" i="17"/>
  <c r="AW173" i="17"/>
  <c r="AW174" i="17"/>
  <c r="AW175" i="17"/>
  <c r="AW176" i="17"/>
  <c r="AW177" i="17"/>
  <c r="AW178" i="17"/>
  <c r="AW179" i="17"/>
  <c r="AW180" i="17"/>
  <c r="AW181" i="17"/>
  <c r="AW182" i="17"/>
  <c r="AW183" i="17"/>
  <c r="AW184" i="17"/>
  <c r="AW185" i="17"/>
  <c r="AW186" i="17"/>
  <c r="AW187" i="17"/>
  <c r="AW188" i="17"/>
  <c r="AW189" i="17"/>
  <c r="AW190" i="17"/>
  <c r="AW191" i="17"/>
  <c r="AW192" i="17"/>
  <c r="AW193" i="17"/>
  <c r="AW194" i="17"/>
  <c r="AW195" i="17"/>
  <c r="AW196" i="17"/>
  <c r="AW197" i="17"/>
  <c r="AW198" i="17"/>
  <c r="AW199" i="17"/>
  <c r="AW200" i="17"/>
  <c r="AW6" i="17"/>
  <c r="AV7" i="17"/>
  <c r="AV8" i="17"/>
  <c r="AV9" i="17"/>
  <c r="AV10" i="17"/>
  <c r="AV11" i="17"/>
  <c r="AV12" i="17"/>
  <c r="AV13" i="17"/>
  <c r="AV14" i="17"/>
  <c r="AV15" i="17"/>
  <c r="AV16" i="17"/>
  <c r="AV17" i="17"/>
  <c r="AV18" i="17"/>
  <c r="AV19" i="17"/>
  <c r="AV20" i="17"/>
  <c r="AV21" i="17"/>
  <c r="AV22" i="17"/>
  <c r="AV23" i="17"/>
  <c r="AV24" i="17"/>
  <c r="AV25" i="17"/>
  <c r="AV26" i="17"/>
  <c r="AV27" i="17"/>
  <c r="AV28" i="17"/>
  <c r="AV29" i="17"/>
  <c r="AV30" i="17"/>
  <c r="AV31" i="17"/>
  <c r="AV32" i="17"/>
  <c r="AV33" i="17"/>
  <c r="AV34" i="17"/>
  <c r="AV35" i="17"/>
  <c r="AV36" i="17"/>
  <c r="AV37" i="17"/>
  <c r="AV38" i="17"/>
  <c r="AV39" i="17"/>
  <c r="AV40" i="17"/>
  <c r="AV41" i="17"/>
  <c r="AV42" i="17"/>
  <c r="AV43" i="17"/>
  <c r="AV44" i="17"/>
  <c r="AV45" i="17"/>
  <c r="AV46" i="17"/>
  <c r="AV47" i="17"/>
  <c r="AV48" i="17"/>
  <c r="AV49" i="17"/>
  <c r="AV50" i="17"/>
  <c r="AV51" i="17"/>
  <c r="AV52" i="17"/>
  <c r="AV53" i="17"/>
  <c r="AV54" i="17"/>
  <c r="AV55" i="17"/>
  <c r="AV56" i="17"/>
  <c r="AV57" i="17"/>
  <c r="AV58" i="17"/>
  <c r="AV59" i="17"/>
  <c r="AV60" i="17"/>
  <c r="AV61" i="17"/>
  <c r="AV62" i="17"/>
  <c r="AV63" i="17"/>
  <c r="AV64" i="17"/>
  <c r="AV65" i="17"/>
  <c r="AV66" i="17"/>
  <c r="AV67" i="17"/>
  <c r="AV68" i="17"/>
  <c r="AV69" i="17"/>
  <c r="AV70" i="17"/>
  <c r="AV71" i="17"/>
  <c r="AV72" i="17"/>
  <c r="AV73" i="17"/>
  <c r="AV74" i="17"/>
  <c r="AV75" i="17"/>
  <c r="AV76" i="17"/>
  <c r="AV77" i="17"/>
  <c r="AV78" i="17"/>
  <c r="AV79" i="17"/>
  <c r="AV80" i="17"/>
  <c r="AV81" i="17"/>
  <c r="AV82" i="17"/>
  <c r="AV83" i="17"/>
  <c r="AV84" i="17"/>
  <c r="AV85" i="17"/>
  <c r="AV86" i="17"/>
  <c r="AV87" i="17"/>
  <c r="AV88" i="17"/>
  <c r="AV89" i="17"/>
  <c r="AV90" i="17"/>
  <c r="AV91" i="17"/>
  <c r="AV92" i="17"/>
  <c r="AV93" i="17"/>
  <c r="AV94" i="17"/>
  <c r="AV95" i="17"/>
  <c r="AV96" i="17"/>
  <c r="AV97" i="17"/>
  <c r="AV98" i="17"/>
  <c r="AV99" i="17"/>
  <c r="AV100" i="17"/>
  <c r="AV101" i="17"/>
  <c r="AV102" i="17"/>
  <c r="AV103" i="17"/>
  <c r="AV104" i="17"/>
  <c r="AV105" i="17"/>
  <c r="AV106" i="17"/>
  <c r="AV107" i="17"/>
  <c r="AV108" i="17"/>
  <c r="AV109" i="17"/>
  <c r="AV110" i="17"/>
  <c r="AV111" i="17"/>
  <c r="AV112" i="17"/>
  <c r="AV113" i="17"/>
  <c r="AV114" i="17"/>
  <c r="AV115" i="17"/>
  <c r="AV116" i="17"/>
  <c r="AV117" i="17"/>
  <c r="AV118" i="17"/>
  <c r="AV119" i="17"/>
  <c r="AV120" i="17"/>
  <c r="AV121" i="17"/>
  <c r="AV122" i="17"/>
  <c r="AV123" i="17"/>
  <c r="AV124" i="17"/>
  <c r="AV125" i="17"/>
  <c r="AV126" i="17"/>
  <c r="AV127" i="17"/>
  <c r="AV128" i="17"/>
  <c r="AV129" i="17"/>
  <c r="AV130" i="17"/>
  <c r="AV131" i="17"/>
  <c r="AV132" i="17"/>
  <c r="AV133" i="17"/>
  <c r="AV134" i="17"/>
  <c r="AV135" i="17"/>
  <c r="AV136" i="17"/>
  <c r="AV137" i="17"/>
  <c r="AV138" i="17"/>
  <c r="AV139" i="17"/>
  <c r="AV140" i="17"/>
  <c r="AV141" i="17"/>
  <c r="AV142" i="17"/>
  <c r="AV143" i="17"/>
  <c r="AV144" i="17"/>
  <c r="AV145" i="17"/>
  <c r="AV146" i="17"/>
  <c r="AV147" i="17"/>
  <c r="AV148" i="17"/>
  <c r="AV149" i="17"/>
  <c r="AV150" i="17"/>
  <c r="AV151" i="17"/>
  <c r="AV152" i="17"/>
  <c r="AV153" i="17"/>
  <c r="AV154" i="17"/>
  <c r="AV155" i="17"/>
  <c r="AV156" i="17"/>
  <c r="AV157" i="17"/>
  <c r="AV158" i="17"/>
  <c r="AV159" i="17"/>
  <c r="AV160" i="17"/>
  <c r="AV161" i="17"/>
  <c r="AV162" i="17"/>
  <c r="AV163" i="17"/>
  <c r="AV164" i="17"/>
  <c r="AV165" i="17"/>
  <c r="AV166" i="17"/>
  <c r="AV167" i="17"/>
  <c r="AV168" i="17"/>
  <c r="AV169" i="17"/>
  <c r="AV170" i="17"/>
  <c r="AV171" i="17"/>
  <c r="AV172" i="17"/>
  <c r="AV173" i="17"/>
  <c r="AV174" i="17"/>
  <c r="AV175" i="17"/>
  <c r="AV176" i="17"/>
  <c r="AV177" i="17"/>
  <c r="AV178" i="17"/>
  <c r="AV179" i="17"/>
  <c r="AV180" i="17"/>
  <c r="AV181" i="17"/>
  <c r="AV182" i="17"/>
  <c r="AV183" i="17"/>
  <c r="AV184" i="17"/>
  <c r="AV185" i="17"/>
  <c r="AV186" i="17"/>
  <c r="AV187" i="17"/>
  <c r="AV188" i="17"/>
  <c r="AV189" i="17"/>
  <c r="AV190" i="17"/>
  <c r="AV191" i="17"/>
  <c r="AV192" i="17"/>
  <c r="AV193" i="17"/>
  <c r="AV194" i="17"/>
  <c r="AV195" i="17"/>
  <c r="AV196" i="17"/>
  <c r="AV197" i="17"/>
  <c r="AV198" i="17"/>
  <c r="AV199" i="17"/>
  <c r="AV200" i="17"/>
  <c r="AV6" i="17"/>
  <c r="F179" i="19" l="1"/>
  <c r="F178" i="19"/>
  <c r="F177" i="19"/>
  <c r="F176" i="19"/>
  <c r="F175" i="19"/>
  <c r="F174" i="19"/>
  <c r="F173" i="19"/>
  <c r="F172" i="19"/>
  <c r="F171" i="19"/>
  <c r="F170" i="19"/>
  <c r="F169" i="19"/>
  <c r="F168" i="19"/>
  <c r="F167" i="19"/>
  <c r="F166" i="19"/>
  <c r="F165" i="19"/>
  <c r="F164" i="19"/>
  <c r="F163" i="19"/>
  <c r="F162" i="19"/>
  <c r="F161" i="19"/>
  <c r="F160" i="19"/>
  <c r="F159" i="19"/>
  <c r="F158" i="19"/>
  <c r="F157" i="19"/>
  <c r="F156" i="19"/>
  <c r="F155" i="19"/>
  <c r="F154" i="19"/>
  <c r="F153" i="19"/>
  <c r="F152" i="19"/>
  <c r="F151" i="19"/>
  <c r="F150" i="19"/>
  <c r="F149" i="19"/>
  <c r="F148" i="19"/>
  <c r="F147" i="19"/>
  <c r="F146" i="19"/>
  <c r="F145" i="19"/>
  <c r="F144" i="19"/>
  <c r="F143" i="19"/>
  <c r="F142" i="19"/>
  <c r="F141" i="19"/>
  <c r="F140" i="19"/>
  <c r="F139" i="19"/>
  <c r="F138" i="19"/>
  <c r="F137" i="19"/>
  <c r="F136" i="19"/>
  <c r="F135" i="19"/>
  <c r="F134" i="19"/>
  <c r="F133"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F3" i="19"/>
  <c r="M18" i="16"/>
  <c r="M17" i="16"/>
  <c r="M16" i="16"/>
  <c r="A13" i="16"/>
  <c r="C39" i="16" l="1"/>
  <c r="F38" i="16"/>
  <c r="E37" i="16"/>
  <c r="H39" i="16"/>
  <c r="E38" i="16"/>
  <c r="D37" i="16"/>
  <c r="G39" i="16"/>
  <c r="D38" i="16"/>
  <c r="F39" i="16"/>
  <c r="C38" i="16"/>
  <c r="E39" i="16"/>
  <c r="C37" i="16"/>
  <c r="H37" i="16"/>
  <c r="H38" i="16"/>
  <c r="G37" i="16"/>
  <c r="G38" i="16"/>
  <c r="F37" i="16"/>
  <c r="D39" i="16"/>
  <c r="T144" i="19"/>
  <c r="T143" i="19"/>
  <c r="T142" i="19"/>
  <c r="T141" i="19"/>
  <c r="T140" i="19"/>
  <c r="T139" i="19"/>
  <c r="T138" i="19"/>
  <c r="T137" i="19"/>
  <c r="T136" i="19"/>
  <c r="T135" i="19"/>
  <c r="T134" i="19"/>
  <c r="T133" i="19"/>
  <c r="T132" i="19"/>
  <c r="T131" i="19"/>
  <c r="T130" i="19"/>
  <c r="T129" i="19"/>
  <c r="T128" i="19"/>
  <c r="T127" i="19"/>
  <c r="T126" i="19"/>
  <c r="T125" i="19"/>
  <c r="T124" i="19"/>
  <c r="T123" i="19"/>
  <c r="T122" i="19"/>
  <c r="T121" i="19"/>
  <c r="T120" i="19"/>
  <c r="T119" i="19"/>
  <c r="T118" i="19"/>
  <c r="T117" i="19"/>
  <c r="T116" i="19"/>
  <c r="T115" i="19"/>
  <c r="T114" i="19"/>
  <c r="T113" i="19"/>
  <c r="T112" i="19"/>
  <c r="T111" i="19"/>
  <c r="T110" i="19"/>
  <c r="T109" i="19"/>
  <c r="T108" i="19"/>
  <c r="T107" i="19"/>
  <c r="T106" i="19"/>
  <c r="T105" i="19"/>
  <c r="T104" i="19"/>
  <c r="T103" i="19"/>
  <c r="T102" i="19"/>
  <c r="T101" i="19"/>
  <c r="T100" i="19"/>
  <c r="T99" i="19"/>
  <c r="T98" i="19"/>
  <c r="T97" i="19"/>
  <c r="T96" i="19"/>
  <c r="T95" i="19"/>
  <c r="T94" i="19"/>
  <c r="T93" i="19"/>
  <c r="T92" i="19"/>
  <c r="T91" i="19"/>
  <c r="T90" i="19"/>
  <c r="T89" i="19"/>
  <c r="T88" i="19"/>
  <c r="T87" i="19"/>
  <c r="T86" i="19"/>
  <c r="T85" i="19"/>
  <c r="T84" i="19"/>
  <c r="T83" i="19"/>
  <c r="T82" i="19"/>
  <c r="T81" i="19"/>
  <c r="T80" i="19"/>
  <c r="T79" i="19"/>
  <c r="T78" i="19"/>
  <c r="T77" i="19"/>
  <c r="T76" i="19"/>
  <c r="T75" i="19"/>
  <c r="T74" i="19"/>
  <c r="T73" i="19"/>
  <c r="T72" i="19"/>
  <c r="T71" i="19"/>
  <c r="T70" i="19"/>
  <c r="T69" i="19"/>
  <c r="T68" i="19"/>
  <c r="T67" i="19"/>
  <c r="T66" i="19"/>
  <c r="T65" i="19"/>
  <c r="T64" i="19"/>
  <c r="T63" i="19"/>
  <c r="T62" i="19"/>
  <c r="T61" i="19"/>
  <c r="T60" i="19"/>
  <c r="T59" i="19"/>
  <c r="T58" i="19"/>
  <c r="T57" i="19"/>
  <c r="T56" i="19"/>
  <c r="T55" i="19"/>
  <c r="T54" i="19"/>
  <c r="T53" i="19"/>
  <c r="T52" i="19"/>
  <c r="T51" i="19"/>
  <c r="T50" i="19"/>
  <c r="T49" i="19"/>
  <c r="T48" i="19"/>
  <c r="T47" i="19"/>
  <c r="T46" i="19"/>
  <c r="T45" i="19"/>
  <c r="T44" i="19"/>
  <c r="T43" i="19"/>
  <c r="T42" i="19"/>
  <c r="T41" i="19"/>
  <c r="T40" i="19"/>
  <c r="T39" i="19"/>
  <c r="T38" i="19"/>
  <c r="T37" i="19"/>
  <c r="T36" i="19"/>
  <c r="T35" i="19"/>
  <c r="T34" i="19"/>
  <c r="T33" i="19"/>
  <c r="T32" i="19"/>
  <c r="T31" i="19"/>
  <c r="T30" i="19"/>
  <c r="T29" i="19"/>
  <c r="T28" i="19"/>
  <c r="T27" i="19"/>
  <c r="T26" i="19"/>
  <c r="T25" i="19"/>
  <c r="T24" i="19"/>
  <c r="T23" i="19"/>
  <c r="T22" i="19"/>
  <c r="T21" i="19"/>
  <c r="T20" i="19"/>
  <c r="T19" i="19"/>
  <c r="T18" i="19"/>
  <c r="T17" i="19"/>
  <c r="T16" i="19"/>
  <c r="T15" i="19"/>
  <c r="T14" i="19"/>
  <c r="T13" i="19"/>
  <c r="T12" i="19"/>
  <c r="T11" i="19"/>
  <c r="T10" i="19"/>
  <c r="T9" i="19"/>
  <c r="T8" i="19"/>
  <c r="T7" i="19"/>
  <c r="T6" i="19"/>
  <c r="T5" i="19"/>
  <c r="T4" i="19"/>
  <c r="T3" i="19"/>
  <c r="F56" i="16" l="1"/>
  <c r="A36" i="16" l="1"/>
  <c r="E64" i="16"/>
  <c r="G64" i="16" s="1"/>
  <c r="E63" i="16"/>
  <c r="G63" i="16" s="1"/>
  <c r="E62" i="16"/>
  <c r="G62" i="16" s="1"/>
  <c r="E60" i="16"/>
  <c r="E59" i="16"/>
  <c r="E58" i="16"/>
  <c r="D60" i="16"/>
  <c r="D58" i="16"/>
  <c r="D59" i="16"/>
  <c r="C59" i="16"/>
  <c r="C60" i="16"/>
  <c r="C58" i="16"/>
  <c r="B60" i="16"/>
  <c r="B64" i="16" s="1"/>
  <c r="D64" i="16" s="1"/>
  <c r="F64" i="16" s="1"/>
  <c r="B58" i="16"/>
  <c r="B62" i="16" s="1"/>
  <c r="D62" i="16" s="1"/>
  <c r="F62" i="16" s="1"/>
  <c r="B59" i="16"/>
  <c r="B63" i="16" s="1"/>
  <c r="D63" i="16" s="1"/>
  <c r="F63" i="16" s="1"/>
  <c r="M25" i="16"/>
  <c r="A24" i="16"/>
  <c r="A38" i="16" s="1"/>
  <c r="A25" i="16"/>
  <c r="A39" i="16" s="1"/>
  <c r="A23" i="16"/>
  <c r="A37" i="16" s="1"/>
  <c r="F59" i="16" l="1"/>
  <c r="G58" i="16"/>
  <c r="F58" i="16"/>
  <c r="F60" i="16"/>
  <c r="G59" i="16"/>
  <c r="G60" i="16"/>
  <c r="B13" i="16"/>
  <c r="B16" i="16" s="1"/>
  <c r="B17" i="16" s="1"/>
  <c r="B18" i="16" s="1"/>
  <c r="I13" i="16"/>
  <c r="E13" i="16"/>
  <c r="E16" i="16" s="1"/>
  <c r="E17" i="16" s="1"/>
  <c r="E18" i="16" s="1"/>
  <c r="K13" i="16"/>
  <c r="C13" i="16"/>
  <c r="J13" i="16"/>
  <c r="H13" i="16"/>
  <c r="G13" i="16"/>
  <c r="F13" i="16"/>
  <c r="D13" i="16"/>
  <c r="D16" i="16" s="1"/>
  <c r="D17" i="16" s="1"/>
  <c r="D18" i="16" s="1"/>
  <c r="C16" i="16" l="1"/>
  <c r="S13" i="16"/>
  <c r="F16" i="16"/>
  <c r="Q13" i="16"/>
  <c r="Q16" i="16" s="1"/>
  <c r="Q17" i="16" s="1"/>
  <c r="Q18" i="16" s="1"/>
  <c r="N13" i="16"/>
  <c r="P13" i="16" s="1"/>
  <c r="S16" i="16" l="1"/>
  <c r="C17" i="16"/>
  <c r="C18" i="16" s="1"/>
  <c r="F17" i="16"/>
  <c r="N16" i="16"/>
  <c r="P16" i="16" s="1"/>
  <c r="B8" i="16"/>
  <c r="S17" i="16" l="1"/>
  <c r="F18" i="16"/>
  <c r="A30" i="16"/>
  <c r="B36" i="16" s="1"/>
  <c r="B37" i="16" s="1"/>
  <c r="C8" i="16"/>
  <c r="I22" i="16" s="1"/>
  <c r="N17" i="16"/>
  <c r="P17" i="16" s="1"/>
  <c r="V17" i="16" l="1"/>
  <c r="X13" i="16"/>
  <c r="U17" i="16"/>
  <c r="W13" i="16"/>
  <c r="Y16" i="16"/>
  <c r="V13" i="16"/>
  <c r="X16" i="16"/>
  <c r="U13" i="16"/>
  <c r="W16" i="16"/>
  <c r="Y17" i="16"/>
  <c r="V16" i="16"/>
  <c r="X17" i="16"/>
  <c r="U16" i="16"/>
  <c r="W17" i="16"/>
  <c r="Y13" i="16"/>
  <c r="S18" i="16"/>
  <c r="N24" i="16"/>
  <c r="R17" i="16"/>
  <c r="N23" i="16"/>
  <c r="R16" i="16"/>
  <c r="N22" i="16"/>
  <c r="R13" i="16"/>
  <c r="I25" i="16"/>
  <c r="O18" i="16"/>
  <c r="I24" i="16"/>
  <c r="O17" i="16"/>
  <c r="I23" i="16"/>
  <c r="O16" i="16"/>
  <c r="O13" i="16"/>
  <c r="N25" i="16"/>
  <c r="R18" i="16"/>
  <c r="B38" i="16"/>
  <c r="N18" i="16"/>
  <c r="B22" i="16" l="1"/>
  <c r="C22" i="16"/>
  <c r="I58" i="16" s="1"/>
  <c r="C23" i="16"/>
  <c r="I62" i="16" s="1"/>
  <c r="Y18" i="16"/>
  <c r="P18" i="16"/>
  <c r="B25" i="16" s="1"/>
  <c r="B23" i="16"/>
  <c r="C24" i="16"/>
  <c r="C25" i="16"/>
  <c r="U18" i="16"/>
  <c r="X18" i="16"/>
  <c r="W18" i="16"/>
  <c r="V18" i="16"/>
  <c r="B24" i="16"/>
  <c r="B39" i="16"/>
  <c r="I64" i="16" l="1"/>
  <c r="J64" i="16" s="1"/>
  <c r="I63" i="16"/>
  <c r="K63" i="16" s="1"/>
  <c r="M58" i="16"/>
  <c r="N58" i="16"/>
  <c r="J58" i="16"/>
  <c r="C36" i="16" s="1"/>
  <c r="K58" i="16"/>
  <c r="L58" i="16"/>
  <c r="N62" i="16"/>
  <c r="J62" i="16"/>
  <c r="M62" i="16"/>
  <c r="K62" i="16"/>
  <c r="L62" i="16"/>
  <c r="I39" i="16"/>
  <c r="I38" i="16"/>
  <c r="I37" i="16"/>
  <c r="M64" i="16" l="1"/>
  <c r="N64" i="16"/>
  <c r="K64" i="16"/>
  <c r="L64" i="16"/>
  <c r="M63" i="16"/>
  <c r="L63" i="16"/>
  <c r="J63" i="16"/>
  <c r="N63" i="16"/>
  <c r="D36" i="16"/>
  <c r="E36" i="16" s="1"/>
  <c r="F36" i="16" s="1"/>
  <c r="G36" i="16" s="1"/>
  <c r="I36" i="16" l="1"/>
</calcChain>
</file>

<file path=xl/sharedStrings.xml><?xml version="1.0" encoding="utf-8"?>
<sst xmlns="http://schemas.openxmlformats.org/spreadsheetml/2006/main" count="3315" uniqueCount="579">
  <si>
    <t>RWA</t>
  </si>
  <si>
    <t>AE</t>
  </si>
  <si>
    <t>RUS</t>
  </si>
  <si>
    <t>KOR</t>
  </si>
  <si>
    <t>Origin</t>
  </si>
  <si>
    <t>Author</t>
  </si>
  <si>
    <t xml:space="preserve">This tool has been developed as part of IMF work on (macro) stress testing, with the explicit aim to "keep it simple". </t>
  </si>
  <si>
    <t>More comprehensive stress testing can be carried out using the framework by Schmieder, Puhr and Hasan (2011), for example.</t>
  </si>
  <si>
    <t>Caveat</t>
  </si>
  <si>
    <t>Scenario</t>
  </si>
  <si>
    <t>yes</t>
  </si>
  <si>
    <t>no</t>
  </si>
  <si>
    <t>Purpose</t>
  </si>
  <si>
    <t>More information can be found in the paper by Hardy and Schmieder (2013).</t>
  </si>
  <si>
    <t xml:space="preserve">Data on Real GDP Growth provided by the IMF </t>
  </si>
  <si>
    <t>as of Oct 2020</t>
  </si>
  <si>
    <t>ISO</t>
  </si>
  <si>
    <t>WEO Subject Code</t>
  </si>
  <si>
    <t>Country</t>
  </si>
  <si>
    <t>Subject Descriptor</t>
  </si>
  <si>
    <t>Subject Notes</t>
  </si>
  <si>
    <t>Units</t>
  </si>
  <si>
    <t>Estimates Start After</t>
  </si>
  <si>
    <t>AFG</t>
  </si>
  <si>
    <t>NGDP_RPCH</t>
  </si>
  <si>
    <t>Afghanistan</t>
  </si>
  <si>
    <t>Gross domestic product, constant prices</t>
  </si>
  <si>
    <t>Annual percentages of constant price GDP are year-on-year changes; the base year is country-specific. Expenditure-based GDP is total final expenditures at purchasers' prices (including the f.o.b. value of exports of goods and services), less the f.o.b. value of imports of goods and services. [SNA 1993]</t>
  </si>
  <si>
    <t>Percent change</t>
  </si>
  <si>
    <t>n/a</t>
  </si>
  <si>
    <t>ALB</t>
  </si>
  <si>
    <t>Albania</t>
  </si>
  <si>
    <t>DZA</t>
  </si>
  <si>
    <t>Algeria</t>
  </si>
  <si>
    <t>AGO</t>
  </si>
  <si>
    <t>Angola</t>
  </si>
  <si>
    <t>--</t>
  </si>
  <si>
    <t>ATG</t>
  </si>
  <si>
    <t>Antigua and Barbuda</t>
  </si>
  <si>
    <t>ARG</t>
  </si>
  <si>
    <t>Argentina</t>
  </si>
  <si>
    <t>ARM</t>
  </si>
  <si>
    <t>Armenia</t>
  </si>
  <si>
    <t>ABW</t>
  </si>
  <si>
    <t>Aruba</t>
  </si>
  <si>
    <t>AUS</t>
  </si>
  <si>
    <t>Australia</t>
  </si>
  <si>
    <t>AUT</t>
  </si>
  <si>
    <t>Austria</t>
  </si>
  <si>
    <t>AZE</t>
  </si>
  <si>
    <t>Azerbaijan</t>
  </si>
  <si>
    <t>BHS</t>
  </si>
  <si>
    <t>The Bahamas</t>
  </si>
  <si>
    <t>BHR</t>
  </si>
  <si>
    <t>Bahrain</t>
  </si>
  <si>
    <t>BGD</t>
  </si>
  <si>
    <t>Bangladesh</t>
  </si>
  <si>
    <t>BRB</t>
  </si>
  <si>
    <t>Barbados</t>
  </si>
  <si>
    <t>BLR</t>
  </si>
  <si>
    <t>Belarus</t>
  </si>
  <si>
    <t>BEL</t>
  </si>
  <si>
    <t>Belgium</t>
  </si>
  <si>
    <t>BLZ</t>
  </si>
  <si>
    <t>Belize</t>
  </si>
  <si>
    <t>BEN</t>
  </si>
  <si>
    <t>Benin</t>
  </si>
  <si>
    <t>BTN</t>
  </si>
  <si>
    <t>Bhutan</t>
  </si>
  <si>
    <t>BOL</t>
  </si>
  <si>
    <t>Bolivia</t>
  </si>
  <si>
    <t>BIH</t>
  </si>
  <si>
    <t>Bosnia and Herzegovina</t>
  </si>
  <si>
    <t>BWA</t>
  </si>
  <si>
    <t>Botswana</t>
  </si>
  <si>
    <t>BRA</t>
  </si>
  <si>
    <t>Brazil</t>
  </si>
  <si>
    <t>BRN</t>
  </si>
  <si>
    <t>Brunei Darussalam</t>
  </si>
  <si>
    <t>BGR</t>
  </si>
  <si>
    <t>Bulgaria</t>
  </si>
  <si>
    <t>BFA</t>
  </si>
  <si>
    <t>Burkina Faso</t>
  </si>
  <si>
    <t>BDI</t>
  </si>
  <si>
    <t>Burundi</t>
  </si>
  <si>
    <t>CPV</t>
  </si>
  <si>
    <t>Cabo Verde</t>
  </si>
  <si>
    <t>KHM</t>
  </si>
  <si>
    <t>Cambodia</t>
  </si>
  <si>
    <t>CMR</t>
  </si>
  <si>
    <t>Cameroon</t>
  </si>
  <si>
    <t>CAN</t>
  </si>
  <si>
    <t>Canada</t>
  </si>
  <si>
    <t>CAF</t>
  </si>
  <si>
    <t>Central African Republic</t>
  </si>
  <si>
    <t>TCD</t>
  </si>
  <si>
    <t>Chad</t>
  </si>
  <si>
    <t>CHL</t>
  </si>
  <si>
    <t>Chile</t>
  </si>
  <si>
    <t>CHN</t>
  </si>
  <si>
    <t>China</t>
  </si>
  <si>
    <t>COL</t>
  </si>
  <si>
    <t>Colombia</t>
  </si>
  <si>
    <t>COM</t>
  </si>
  <si>
    <t>Comoros</t>
  </si>
  <si>
    <t>COD</t>
  </si>
  <si>
    <t>Democratic Republic of the Congo</t>
  </si>
  <si>
    <t>COG</t>
  </si>
  <si>
    <t>Republic of Congo</t>
  </si>
  <si>
    <t>CRI</t>
  </si>
  <si>
    <t>Costa Rica</t>
  </si>
  <si>
    <t>CIV</t>
  </si>
  <si>
    <t>HRV</t>
  </si>
  <si>
    <t>Croatia</t>
  </si>
  <si>
    <t>CYP</t>
  </si>
  <si>
    <t>Cyprus</t>
  </si>
  <si>
    <t>CZE</t>
  </si>
  <si>
    <t>Czech Republic</t>
  </si>
  <si>
    <t>DNK</t>
  </si>
  <si>
    <t>Denmark</t>
  </si>
  <si>
    <t>DJI</t>
  </si>
  <si>
    <t>Djibouti</t>
  </si>
  <si>
    <t>DMA</t>
  </si>
  <si>
    <t>Dominica</t>
  </si>
  <si>
    <t>DOM</t>
  </si>
  <si>
    <t>Dominican Republic</t>
  </si>
  <si>
    <t>ECU</t>
  </si>
  <si>
    <t>Ecuador</t>
  </si>
  <si>
    <t>EGY</t>
  </si>
  <si>
    <t>Egypt</t>
  </si>
  <si>
    <t>SLV</t>
  </si>
  <si>
    <t>El Salvador</t>
  </si>
  <si>
    <t>GNQ</t>
  </si>
  <si>
    <t>Equatorial Guinea</t>
  </si>
  <si>
    <t>ERI</t>
  </si>
  <si>
    <t>Eritrea</t>
  </si>
  <si>
    <t>EST</t>
  </si>
  <si>
    <t>Estonia</t>
  </si>
  <si>
    <t>SWZ</t>
  </si>
  <si>
    <t>Eswatini</t>
  </si>
  <si>
    <t>ETH</t>
  </si>
  <si>
    <t>Ethiopia</t>
  </si>
  <si>
    <t>FJI</t>
  </si>
  <si>
    <t>Fiji</t>
  </si>
  <si>
    <t>FIN</t>
  </si>
  <si>
    <t>Finland</t>
  </si>
  <si>
    <t>FRA</t>
  </si>
  <si>
    <t>France</t>
  </si>
  <si>
    <t>GAB</t>
  </si>
  <si>
    <t>Gabon</t>
  </si>
  <si>
    <t>GMB</t>
  </si>
  <si>
    <t>GEO</t>
  </si>
  <si>
    <t>Georgia</t>
  </si>
  <si>
    <t>DEU</t>
  </si>
  <si>
    <t>Germany</t>
  </si>
  <si>
    <t>GHA</t>
  </si>
  <si>
    <t>Ghana</t>
  </si>
  <si>
    <t>GRC</t>
  </si>
  <si>
    <t>Greece</t>
  </si>
  <si>
    <t>GRD</t>
  </si>
  <si>
    <t>Grenada</t>
  </si>
  <si>
    <t>GTM</t>
  </si>
  <si>
    <t>Guatemala</t>
  </si>
  <si>
    <t>GIN</t>
  </si>
  <si>
    <t>Guinea</t>
  </si>
  <si>
    <t>GNB</t>
  </si>
  <si>
    <t>Guinea-Bissau</t>
  </si>
  <si>
    <t>GUY</t>
  </si>
  <si>
    <t>Guyana</t>
  </si>
  <si>
    <t>HTI</t>
  </si>
  <si>
    <t>Haiti</t>
  </si>
  <si>
    <t>HND</t>
  </si>
  <si>
    <t>Honduras</t>
  </si>
  <si>
    <t>HKG</t>
  </si>
  <si>
    <t>Hong Kong SAR</t>
  </si>
  <si>
    <t>HUN</t>
  </si>
  <si>
    <t>Hungary</t>
  </si>
  <si>
    <t>ISL</t>
  </si>
  <si>
    <t>Iceland</t>
  </si>
  <si>
    <t>IND</t>
  </si>
  <si>
    <t>India</t>
  </si>
  <si>
    <t>IDN</t>
  </si>
  <si>
    <t>Indonesia</t>
  </si>
  <si>
    <t>IRN</t>
  </si>
  <si>
    <t>Islamic Republic of Iran</t>
  </si>
  <si>
    <t>IRQ</t>
  </si>
  <si>
    <t>Iraq</t>
  </si>
  <si>
    <t>IRL</t>
  </si>
  <si>
    <t>Ireland</t>
  </si>
  <si>
    <t>ISR</t>
  </si>
  <si>
    <t>Israel</t>
  </si>
  <si>
    <t>ITA</t>
  </si>
  <si>
    <t>Italy</t>
  </si>
  <si>
    <t>JAM</t>
  </si>
  <si>
    <t>Jamaica</t>
  </si>
  <si>
    <t>JPN</t>
  </si>
  <si>
    <t>Japan</t>
  </si>
  <si>
    <t>JOR</t>
  </si>
  <si>
    <t>Jordan</t>
  </si>
  <si>
    <t>KAZ</t>
  </si>
  <si>
    <t>Kazakhstan</t>
  </si>
  <si>
    <t>KEN</t>
  </si>
  <si>
    <t>Kenya</t>
  </si>
  <si>
    <t>KIR</t>
  </si>
  <si>
    <t>Kiribati</t>
  </si>
  <si>
    <t>Korea</t>
  </si>
  <si>
    <t>UVK</t>
  </si>
  <si>
    <t>Kosovo</t>
  </si>
  <si>
    <t>KWT</t>
  </si>
  <si>
    <t>Kuwait</t>
  </si>
  <si>
    <t>KGZ</t>
  </si>
  <si>
    <t>Kyrgyz Republic</t>
  </si>
  <si>
    <t>LAO</t>
  </si>
  <si>
    <t>Lao P.D.R.</t>
  </si>
  <si>
    <t>LVA</t>
  </si>
  <si>
    <t>Latvia</t>
  </si>
  <si>
    <t>LBN</t>
  </si>
  <si>
    <t>Lebanon</t>
  </si>
  <si>
    <t>LSO</t>
  </si>
  <si>
    <t>Lesotho</t>
  </si>
  <si>
    <t>LBR</t>
  </si>
  <si>
    <t>Liberia</t>
  </si>
  <si>
    <t>LBY</t>
  </si>
  <si>
    <t>Libya</t>
  </si>
  <si>
    <t>LTU</t>
  </si>
  <si>
    <t>Lithuania</t>
  </si>
  <si>
    <t>LUX</t>
  </si>
  <si>
    <t>Luxembourg</t>
  </si>
  <si>
    <t>MAC</t>
  </si>
  <si>
    <t>Macao SAR</t>
  </si>
  <si>
    <t>MDG</t>
  </si>
  <si>
    <t>Madagascar</t>
  </si>
  <si>
    <t>MWI</t>
  </si>
  <si>
    <t>Malawi</t>
  </si>
  <si>
    <t>MYS</t>
  </si>
  <si>
    <t>Malaysia</t>
  </si>
  <si>
    <t>MDV</t>
  </si>
  <si>
    <t>Maldives</t>
  </si>
  <si>
    <t>MLI</t>
  </si>
  <si>
    <t>Mali</t>
  </si>
  <si>
    <t>MLT</t>
  </si>
  <si>
    <t>Malta</t>
  </si>
  <si>
    <t>MHL</t>
  </si>
  <si>
    <t>Marshall Islands</t>
  </si>
  <si>
    <t>MRT</t>
  </si>
  <si>
    <t>Mauritania</t>
  </si>
  <si>
    <t>MUS</t>
  </si>
  <si>
    <t>Mauritius</t>
  </si>
  <si>
    <t>MEX</t>
  </si>
  <si>
    <t>Mexico</t>
  </si>
  <si>
    <t>FSM</t>
  </si>
  <si>
    <t>Micronesia</t>
  </si>
  <si>
    <t>MDA</t>
  </si>
  <si>
    <t>Moldova</t>
  </si>
  <si>
    <t>MNG</t>
  </si>
  <si>
    <t>Mongolia</t>
  </si>
  <si>
    <t>MNE</t>
  </si>
  <si>
    <t>Montenegro</t>
  </si>
  <si>
    <t>MAR</t>
  </si>
  <si>
    <t>Morocco</t>
  </si>
  <si>
    <t>MOZ</t>
  </si>
  <si>
    <t>Mozambique</t>
  </si>
  <si>
    <t>MMR</t>
  </si>
  <si>
    <t>Myanmar</t>
  </si>
  <si>
    <t>NAM</t>
  </si>
  <si>
    <t>Namibia</t>
  </si>
  <si>
    <t>NRU</t>
  </si>
  <si>
    <t>Nauru</t>
  </si>
  <si>
    <t>NPL</t>
  </si>
  <si>
    <t>Nepal</t>
  </si>
  <si>
    <t>NLD</t>
  </si>
  <si>
    <t>Netherlands</t>
  </si>
  <si>
    <t>NZL</t>
  </si>
  <si>
    <t>New Zealand</t>
  </si>
  <si>
    <t>NIC</t>
  </si>
  <si>
    <t>Nicaragua</t>
  </si>
  <si>
    <t>NER</t>
  </si>
  <si>
    <t>Niger</t>
  </si>
  <si>
    <t>NGA</t>
  </si>
  <si>
    <t>Nigeria</t>
  </si>
  <si>
    <t>MKD</t>
  </si>
  <si>
    <t>North Macedonia</t>
  </si>
  <si>
    <t>NOR</t>
  </si>
  <si>
    <t>Norway</t>
  </si>
  <si>
    <t>OMN</t>
  </si>
  <si>
    <t>Oman</t>
  </si>
  <si>
    <t>PAK</t>
  </si>
  <si>
    <t>Pakistan</t>
  </si>
  <si>
    <t>PLW</t>
  </si>
  <si>
    <t>Palau</t>
  </si>
  <si>
    <t>PAN</t>
  </si>
  <si>
    <t>Panama</t>
  </si>
  <si>
    <t>PNG</t>
  </si>
  <si>
    <t>Papua New Guinea</t>
  </si>
  <si>
    <t>PRY</t>
  </si>
  <si>
    <t>Paraguay</t>
  </si>
  <si>
    <t>PER</t>
  </si>
  <si>
    <t>Peru</t>
  </si>
  <si>
    <t>PHL</t>
  </si>
  <si>
    <t>Philippines</t>
  </si>
  <si>
    <t>POL</t>
  </si>
  <si>
    <t>Poland</t>
  </si>
  <si>
    <t>PRT</t>
  </si>
  <si>
    <t>Portugal</t>
  </si>
  <si>
    <t>PRI</t>
  </si>
  <si>
    <t>Puerto Rico</t>
  </si>
  <si>
    <t>QAT</t>
  </si>
  <si>
    <t>Qatar</t>
  </si>
  <si>
    <t>ROU</t>
  </si>
  <si>
    <t>Romania</t>
  </si>
  <si>
    <t>Russia</t>
  </si>
  <si>
    <t>Rwanda</t>
  </si>
  <si>
    <t>WSM</t>
  </si>
  <si>
    <t>Samoa</t>
  </si>
  <si>
    <t>SMR</t>
  </si>
  <si>
    <t>San Marino</t>
  </si>
  <si>
    <t>STP</t>
  </si>
  <si>
    <t>SAU</t>
  </si>
  <si>
    <t>Saudi Arabia</t>
  </si>
  <si>
    <t>SEN</t>
  </si>
  <si>
    <t>Senegal</t>
  </si>
  <si>
    <t>SRB</t>
  </si>
  <si>
    <t>Serbia</t>
  </si>
  <si>
    <t>SYC</t>
  </si>
  <si>
    <t>Seychelles</t>
  </si>
  <si>
    <t>SLE</t>
  </si>
  <si>
    <t>Sierra Leone</t>
  </si>
  <si>
    <t>SGP</t>
  </si>
  <si>
    <t>Singapore</t>
  </si>
  <si>
    <t>SVK</t>
  </si>
  <si>
    <t>Slovak Republic</t>
  </si>
  <si>
    <t>SVN</t>
  </si>
  <si>
    <t>Slovenia</t>
  </si>
  <si>
    <t>SLB</t>
  </si>
  <si>
    <t>Solomon Islands</t>
  </si>
  <si>
    <t>SOM</t>
  </si>
  <si>
    <t>Somalia</t>
  </si>
  <si>
    <t>ZAF</t>
  </si>
  <si>
    <t>South Africa</t>
  </si>
  <si>
    <t>SSD</t>
  </si>
  <si>
    <t>South Sudan</t>
  </si>
  <si>
    <t>ESP</t>
  </si>
  <si>
    <t>Spain</t>
  </si>
  <si>
    <t>LKA</t>
  </si>
  <si>
    <t>Sri Lanka</t>
  </si>
  <si>
    <t>KNA</t>
  </si>
  <si>
    <t>St. Kitts and Nevis</t>
  </si>
  <si>
    <t>LCA</t>
  </si>
  <si>
    <t>St. Lucia</t>
  </si>
  <si>
    <t>VCT</t>
  </si>
  <si>
    <t>St. Vincent and the Grenadines</t>
  </si>
  <si>
    <t>SDN</t>
  </si>
  <si>
    <t>Sudan</t>
  </si>
  <si>
    <t>SUR</t>
  </si>
  <si>
    <t>Suriname</t>
  </si>
  <si>
    <t>SWE</t>
  </si>
  <si>
    <t>Sweden</t>
  </si>
  <si>
    <t>CHE</t>
  </si>
  <si>
    <t>Switzerland</t>
  </si>
  <si>
    <t>SYR</t>
  </si>
  <si>
    <t>Syria</t>
  </si>
  <si>
    <t>TWN</t>
  </si>
  <si>
    <t>Taiwan Province of China</t>
  </si>
  <si>
    <t>TJK</t>
  </si>
  <si>
    <t>Tajikistan</t>
  </si>
  <si>
    <t>TZA</t>
  </si>
  <si>
    <t>Tanzania</t>
  </si>
  <si>
    <t>THA</t>
  </si>
  <si>
    <t>Thailand</t>
  </si>
  <si>
    <t>TLS</t>
  </si>
  <si>
    <t>Timor-Leste</t>
  </si>
  <si>
    <t>TGO</t>
  </si>
  <si>
    <t>Togo</t>
  </si>
  <si>
    <t>TON</t>
  </si>
  <si>
    <t>Tonga</t>
  </si>
  <si>
    <t>TTO</t>
  </si>
  <si>
    <t>Trinidad and Tobago</t>
  </si>
  <si>
    <t>TUN</t>
  </si>
  <si>
    <t>Tunisia</t>
  </si>
  <si>
    <t>TUR</t>
  </si>
  <si>
    <t>Turkey</t>
  </si>
  <si>
    <t>TKM</t>
  </si>
  <si>
    <t>Turkmenistan</t>
  </si>
  <si>
    <t>TUV</t>
  </si>
  <si>
    <t>Tuvalu</t>
  </si>
  <si>
    <t>UGA</t>
  </si>
  <si>
    <t>Uganda</t>
  </si>
  <si>
    <t>UKR</t>
  </si>
  <si>
    <t>Ukraine</t>
  </si>
  <si>
    <t>ARE</t>
  </si>
  <si>
    <t>United Arab Emirates</t>
  </si>
  <si>
    <t>GBR</t>
  </si>
  <si>
    <t>United Kingdom</t>
  </si>
  <si>
    <t>USA</t>
  </si>
  <si>
    <t>United States</t>
  </si>
  <si>
    <t>URY</t>
  </si>
  <si>
    <t>Uruguay</t>
  </si>
  <si>
    <t>UZB</t>
  </si>
  <si>
    <t>Uzbekistan</t>
  </si>
  <si>
    <t>VUT</t>
  </si>
  <si>
    <t>Vanuatu</t>
  </si>
  <si>
    <t>VEN</t>
  </si>
  <si>
    <t>Venezuela</t>
  </si>
  <si>
    <t>VNM</t>
  </si>
  <si>
    <t>Vietnam</t>
  </si>
  <si>
    <t>WBG</t>
  </si>
  <si>
    <t>West Bank and Gaza</t>
  </si>
  <si>
    <t>YEM</t>
  </si>
  <si>
    <t>Yemen</t>
  </si>
  <si>
    <t>ZMB</t>
  </si>
  <si>
    <t>Zambia</t>
  </si>
  <si>
    <t>ZWE</t>
  </si>
  <si>
    <t>Zimbabwe</t>
  </si>
  <si>
    <t>Type</t>
  </si>
  <si>
    <t>AND</t>
  </si>
  <si>
    <t>BMU</t>
  </si>
  <si>
    <t>CUB</t>
  </si>
  <si>
    <t>CYM</t>
  </si>
  <si>
    <t>FRO</t>
  </si>
  <si>
    <t>GIB</t>
  </si>
  <si>
    <t>GUM</t>
  </si>
  <si>
    <t>JEY</t>
  </si>
  <si>
    <t>LIE</t>
  </si>
  <si>
    <t>PSE</t>
  </si>
  <si>
    <t>Cote d'Ivoire</t>
  </si>
  <si>
    <t>Gambia</t>
  </si>
  <si>
    <t>Sao Tome and Principe</t>
  </si>
  <si>
    <t>Standardised approach</t>
  </si>
  <si>
    <t>Internal ratings based approach</t>
  </si>
  <si>
    <t>Severity in terms of baseline vs trough</t>
  </si>
  <si>
    <t>Severity cumulative deviation</t>
  </si>
  <si>
    <t>for reference see Table 4 in paper by Hardy and Schmieder</t>
  </si>
  <si>
    <t>Stress levels for drop of GDP</t>
  </si>
  <si>
    <t>Severely adverse</t>
  </si>
  <si>
    <t>Moderate stress</t>
  </si>
  <si>
    <t>Adverse ("Medium")</t>
  </si>
  <si>
    <t>EM</t>
  </si>
  <si>
    <t>Historical baseline growth rate</t>
  </si>
  <si>
    <t>Avg pre-crisis</t>
  </si>
  <si>
    <t>Benchmark</t>
  </si>
  <si>
    <t>Drop relative to baseline</t>
  </si>
  <si>
    <t>Relevant benchmark</t>
  </si>
  <si>
    <t>Stress levels for cum deviation of GDP from baseline</t>
  </si>
  <si>
    <t>Drop of GDP vs baseline</t>
  </si>
  <si>
    <t>Cumulative deviation of growth from baseline</t>
  </si>
  <si>
    <t>CET1 ratio</t>
  </si>
  <si>
    <t>TA (USD billion)</t>
  </si>
  <si>
    <t>Drop of bank capital ratios under stress</t>
  </si>
  <si>
    <t>GDP elasticity of capital ratios for maximum drop of GDP</t>
  </si>
  <si>
    <t>GDP elasticity of capital ratios for cumulative deviation of GDP</t>
  </si>
  <si>
    <t>AE (IRB)</t>
  </si>
  <si>
    <t>EM (SA)</t>
  </si>
  <si>
    <t>Smoothed rules of thumb</t>
  </si>
  <si>
    <t>AE (SA)</t>
  </si>
  <si>
    <t>EM (IRB)</t>
  </si>
  <si>
    <t>Capital ratios based on input by stress tester</t>
  </si>
  <si>
    <t>Choose own capital ratios</t>
  </si>
  <si>
    <t>Which GDP scenario do you want to simulate?</t>
  </si>
  <si>
    <t>max drop in GDP</t>
  </si>
  <si>
    <t>cumulative deviation of GDP</t>
  </si>
  <si>
    <t>GDP trajectory</t>
  </si>
  <si>
    <t>Step 2: GDP growth path</t>
  </si>
  <si>
    <t>Scenario 1 (please rename)</t>
  </si>
  <si>
    <t>Scenario 2 (please rename)</t>
  </si>
  <si>
    <t>Scenario 3 (please rename)</t>
  </si>
  <si>
    <t>Historical baseline growth rate (for reference)</t>
  </si>
  <si>
    <t>Afghanistan, Islamic Rep. of</t>
  </si>
  <si>
    <t>Regulatory Capital to Risk-Weighted Assets</t>
  </si>
  <si>
    <t>Anguilla</t>
  </si>
  <si>
    <t>Armenia, Rep. of</t>
  </si>
  <si>
    <t>Belarus, Rep. of</t>
  </si>
  <si>
    <t>Central African Rep.</t>
  </si>
  <si>
    <t>China, P.R.: Hong Kong</t>
  </si>
  <si>
    <t>China, P.R.: Macao</t>
  </si>
  <si>
    <t>China, P.R.: Mainland</t>
  </si>
  <si>
    <t>Comoros, Union of the</t>
  </si>
  <si>
    <t>Congo, Rep. of</t>
  </si>
  <si>
    <t>Croatia, Rep. of</t>
  </si>
  <si>
    <t>Czech Rep.</t>
  </si>
  <si>
    <t>Dominican Rep.</t>
  </si>
  <si>
    <t>Eastern Caribbean Currency Union (ECCU)</t>
  </si>
  <si>
    <t>Equatorial Guinea, Rep. of</t>
  </si>
  <si>
    <t>Estonia, Rep. of</t>
  </si>
  <si>
    <t>Eswatini, Kingdom of</t>
  </si>
  <si>
    <t>Fiji, Rep. of</t>
  </si>
  <si>
    <t>Gambia, The</t>
  </si>
  <si>
    <t>Kazakhstan, Rep. of</t>
  </si>
  <si>
    <t>Korea, Rep. of</t>
  </si>
  <si>
    <t>Kosovo, Rep. of</t>
  </si>
  <si>
    <t>Kyrgyz Rep.</t>
  </si>
  <si>
    <t>Lesotho, Kingdom of</t>
  </si>
  <si>
    <t>Madagascar, Rep. of</t>
  </si>
  <si>
    <t>Micronesia, Federated States of</t>
  </si>
  <si>
    <t>Moldova, Rep. of</t>
  </si>
  <si>
    <t>Montserrat</t>
  </si>
  <si>
    <t>Netherlands, The</t>
  </si>
  <si>
    <t>North Macedonia, Republic of</t>
  </si>
  <si>
    <t>Poland, Rep. of</t>
  </si>
  <si>
    <t>Russian Federation</t>
  </si>
  <si>
    <t>San Marino, Rep. of</t>
  </si>
  <si>
    <t>Slovak Rep.</t>
  </si>
  <si>
    <t>Slovenia, Rep. of</t>
  </si>
  <si>
    <t>Tajikistan, Rep. of</t>
  </si>
  <si>
    <t>Tanzania, United Rep. of</t>
  </si>
  <si>
    <t>Uzbekistan, Rep. of</t>
  </si>
  <si>
    <t>Country name</t>
  </si>
  <si>
    <t>Code</t>
  </si>
  <si>
    <t>Hong Kong</t>
  </si>
  <si>
    <t>Macao</t>
  </si>
  <si>
    <t>COVID Stress testing tool for everyone</t>
  </si>
  <si>
    <t>What do you need to do?</t>
  </si>
  <si>
    <t>Andorra</t>
  </si>
  <si>
    <t>Bermuda</t>
  </si>
  <si>
    <t>Cuba</t>
  </si>
  <si>
    <t>Cayman Islands</t>
  </si>
  <si>
    <t>Faroe Islands</t>
  </si>
  <si>
    <t>Gibraltar</t>
  </si>
  <si>
    <t>Guam</t>
  </si>
  <si>
    <t>Jersey</t>
  </si>
  <si>
    <t>Liechtenstein</t>
  </si>
  <si>
    <t>Palestine</t>
  </si>
  <si>
    <t>ISO code</t>
  </si>
  <si>
    <t>Data from the IMF</t>
  </si>
  <si>
    <t>Step 1: Please choose country</t>
  </si>
  <si>
    <t>Please choose the relevant parameters or enter additional information that you would like to be captured in the cells highlighted in yellow</t>
  </si>
  <si>
    <t>derived information based on your input</t>
  </si>
  <si>
    <t>What do the colours mean?</t>
  </si>
  <si>
    <t>enter information or choose from list</t>
  </si>
  <si>
    <t>instructions are provided in red text</t>
  </si>
  <si>
    <t>Severity of GDP growth scenario</t>
  </si>
  <si>
    <t>How severe is the scenario that I am simulating? (Please unhide rows 21-26)</t>
  </si>
  <si>
    <t>Used capital ratios</t>
  </si>
  <si>
    <t>T1CAR_IMF 
(Click for Source)</t>
  </si>
  <si>
    <t>IMF GDP outlook</t>
  </si>
  <si>
    <t>Maximum drop by capital ratio</t>
  </si>
  <si>
    <t>Step 3: Simulation of average capital ratios for entire banking system</t>
  </si>
  <si>
    <t>How are the changes in capital ratios computed?</t>
  </si>
  <si>
    <t>Source for GDP path &gt; see here</t>
  </si>
  <si>
    <t>Source for GDP elasticities of capital ratios &gt; see here</t>
  </si>
  <si>
    <t>Background on computation</t>
  </si>
  <si>
    <t>to note: the assumption is that losses are recognised with a delay of about one year</t>
  </si>
  <si>
    <t>GDP elasticity</t>
  </si>
  <si>
    <t>IMF Data</t>
  </si>
  <si>
    <t>Latest data</t>
  </si>
  <si>
    <t>Capital ratios from vendor data</t>
  </si>
  <si>
    <t>CET1 capital ratios based on data from IMF or vendor data</t>
  </si>
  <si>
    <t>b: You may also enter your own GDP projection(s) in cells G16:L18 as an alternative</t>
  </si>
  <si>
    <t>How much have banks' capital ratios dropped in the past?</t>
  </si>
  <si>
    <t>Daniel Hardy and Christian Schmieder, with input from Roland Raskopf</t>
  </si>
  <si>
    <t>It is very important to note that this tool is meant to give meaningful general tendencies without going too much into the details. The tool will therefore apply to most situations at hand but could, in principle, provide misleading asnwers for banks with specific business profiles and/or under specific circumstances (eg policy decisions that are not captured). The paper by Hardy and Schmieder (2013) outlines these caveats and includes more specific rules of thumb to capture such cases.</t>
  </si>
  <si>
    <t>Lagged GDP growth (for simulation of impact on capital ratios) - Assumption: credit losses lag the GDP path by six months for advanced economies and by one year for emerging market economies</t>
  </si>
  <si>
    <t>Example for cell B58: for a drop of GDP by one percentage point banks' capital ratios drop by 0.33 percentage points</t>
  </si>
  <si>
    <t xml:space="preserve">Scenario </t>
  </si>
  <si>
    <t xml:space="preserve">The purpose of this tool is to provide interested stakeholders with a very straightforward yet meaningful tool to simulate the impact of a macroeconomic downturn on banks' capital ratios - a "stress test tool for everyone", which can used by stakeholders who want to simulate the impact of the COVID pandemic on the stability of banks and banking systems within a few minutes. The "rules of thumb" framework developed by Hardy and Schmieder captures micro data of more than 10,000 banks in more than 100 countries since 1995. The authors found that there are common patterns with respect the impact of crisis on banks' key solvenvy components ((credit) losses, pre-impairment income, credit growth behaviour and risk weighted assets). 
This tool uses the most aggregate relationship established by Hardy and Schmieder, ie GDP growth and capital ratios. With this relationship, you can run meaningful simulations for "average" banks and banking systems. Otherwise you could use the more specific rules of thumb outlined in the paper to run more refined simulations. 
To simulate the capital ratios for specific banks or for a banking system through 2024, all you need is to choose relevant parameters from a pre-defined set of options to simulate different levels of stress - assuming that the past is a meaningful predictor for the future. The options are very limited to keep the tool simple: you can simulate a GDP scenario that is different from the latest IMF real GDP growth forecast, enter the regulatory approach to credit risk used by banks and change the pre-crisis capital ratios.. 
Key applications include the following purposes:
1.) How can I run a simplified yet meaningful stress test to simulate the impact of the pandemic on the stability of our banking system?
2.) How much can banks contribute to the solution of the problem by proving credit to the real economy without becoming a problem themselves?
3.) When and how should recently implemented government measures be withdrawn without causing negative side-effects? </t>
  </si>
  <si>
    <t>Version</t>
  </si>
  <si>
    <t>1 (as of 30 Jan 2021)</t>
  </si>
  <si>
    <t>Please choose your country in cell A8</t>
  </si>
  <si>
    <t>a: GDP path for the chosen country based on IMF forecast</t>
  </si>
  <si>
    <t>Please choose Basel III credit risk modelling approach for your country or a specific bank</t>
  </si>
  <si>
    <t>(CET1) capital ratio path based on macroeconomic scenarios</t>
  </si>
  <si>
    <t xml:space="preserve">The changes in GDP are multiplied with the average change of capital ratios for such a GDP change observed in the past </t>
  </si>
  <si>
    <t>Stress test of bank capital ratios based on real GDP growth paths</t>
  </si>
  <si>
    <t>Final result (with policy support as provided in previous crises)</t>
  </si>
  <si>
    <t>If you expect a V shaped crisis with the trough triggering massive losses, then you might want to choose "max drop in GDP"; for the Covid-19 pandemic you may want to consider using the rule of thumb based on the "cumulative deviation of GDP" (from the pre-crisis trend) as an alternative result given the very prompt rebound expected for many countries provided that there are no additional waves; the same rule would also be useful for jurisdictions with an expected L shaped crisis</t>
  </si>
  <si>
    <r>
      <t xml:space="preserve">World Economic Outlook, January 2021 </t>
    </r>
    <r>
      <rPr>
        <i/>
        <sz val="9"/>
        <color theme="1"/>
        <rFont val="Arial Narrow"/>
        <family val="2"/>
      </rPr>
      <t>Update</t>
    </r>
  </si>
  <si>
    <r>
      <rPr>
        <b/>
        <sz val="10"/>
        <color rgb="FF005BC3"/>
        <rFont val="Arial Narrow"/>
        <family val="2"/>
      </rPr>
      <t>Selected Economies</t>
    </r>
    <r>
      <rPr>
        <b/>
        <sz val="10"/>
        <color rgb="FF005BC3"/>
        <rFont val="Arial Narrow"/>
        <family val="2"/>
      </rPr>
      <t xml:space="preserve"> Real GDP Growth</t>
    </r>
  </si>
  <si>
    <t/>
  </si>
  <si>
    <t>(Percent change)</t>
  </si>
  <si>
    <t>Difference from October 2020 WEO Projections 1/</t>
  </si>
  <si>
    <t>Estimate</t>
  </si>
  <si>
    <t>Projections</t>
  </si>
  <si>
    <t>Egypt 2/</t>
  </si>
  <si>
    <t>India 2/</t>
  </si>
  <si>
    <t>Iran 2/</t>
  </si>
  <si>
    <t>Pakistan 2/</t>
  </si>
  <si>
    <r>
      <t xml:space="preserve">Source: International Monetary Fund, World Economic Outlook, January 2021 </t>
    </r>
    <r>
      <rPr>
        <i/>
        <sz val="6.5"/>
        <rFont val="Arial"/>
        <family val="2"/>
      </rPr>
      <t>Update</t>
    </r>
    <r>
      <rPr>
        <sz val="6.5"/>
        <rFont val="Arial"/>
        <family val="2"/>
      </rPr>
      <t xml:space="preserve">.
Note: The selected economies account for approximately 83 percent of world output.
1/ Difference based on rounded figures for the current and October 2020 WEO forecasts.
2/ Data and forecasts are presented on a fiscal year basis. </t>
    </r>
  </si>
  <si>
    <t>and Jan 2021, where available</t>
  </si>
  <si>
    <t>Oct 2020 projection</t>
  </si>
  <si>
    <t>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</si>
</sst>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3" formatCode="_(* #,##0.00_);_(* \(#,##0.00\);_(* &quot;-&quot;??_);_(@_)"/>
    <numFmt numFmtId="164" formatCode="0.0"/>
    <numFmt numFmtId="165" formatCode="0.0%"/>
    <numFmt numFmtId="166" formatCode="#,##0.0"/>
    <numFmt numFmtId="167" formatCode="_(* #,##0_);_(* \(#,##0\);_(* &quot;-&quot;??_);_(@_)"/>
    <numFmt numFmtId="168" formatCode="_-[$€-2]* #,##0.00_-;\-[$€-2]* #,##0.00_-;_-[$€-2]* &quot;-&quot;??_-"/>
    <numFmt numFmtId="170" formatCode="#,##0.0;&quot;–&quot;#,##0.0"/>
    <numFmt numFmtId="171" formatCode="##0.0;&quot;-&quot;#,##0.0"/>
  </numFmts>
  <fonts count="45">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0"/>
      <name val="Arial"/>
      <family val="2"/>
    </font>
    <font>
      <b/>
      <sz val="10"/>
      <name val="Arial"/>
      <family val="2"/>
    </font>
    <font>
      <sz val="10"/>
      <color theme="1"/>
      <name val="Arial"/>
      <family val="2"/>
    </font>
    <font>
      <sz val="10"/>
      <name val="Arial"/>
      <family val="2"/>
    </font>
    <font>
      <b/>
      <sz val="12"/>
      <color indexed="9"/>
      <name val="Arial"/>
      <family val="2"/>
    </font>
    <font>
      <b/>
      <sz val="10"/>
      <color indexed="9"/>
      <name val="Arial"/>
      <family val="2"/>
    </font>
    <font>
      <u/>
      <sz val="10"/>
      <color theme="10"/>
      <name val="Arial"/>
      <family val="2"/>
    </font>
    <font>
      <sz val="10"/>
      <name val="Times New Roman"/>
      <family val="1"/>
    </font>
    <font>
      <sz val="9"/>
      <name val="Times New Roman"/>
      <family val="1"/>
    </font>
    <font>
      <sz val="10"/>
      <color rgb="FFFF0000"/>
      <name val="Arial"/>
      <family val="2"/>
    </font>
    <font>
      <sz val="11"/>
      <color rgb="FFFF0000"/>
      <name val="Arial"/>
      <family val="2"/>
    </font>
    <font>
      <b/>
      <sz val="12"/>
      <color theme="1"/>
      <name val="Arial"/>
      <family val="2"/>
    </font>
    <font>
      <b/>
      <sz val="12"/>
      <color theme="1"/>
      <name val="Calibri"/>
      <family val="2"/>
      <scheme val="minor"/>
    </font>
    <font>
      <i/>
      <sz val="10"/>
      <color theme="1"/>
      <name val="Arial"/>
      <family val="2"/>
    </font>
    <font>
      <sz val="9.75"/>
      <color rgb="FF000000"/>
      <name val="Arial"/>
    </font>
    <font>
      <sz val="9.75"/>
      <name val="Arial"/>
    </font>
    <font>
      <sz val="11"/>
      <color rgb="FFFF0000"/>
      <name val="Calibri"/>
      <family val="2"/>
      <scheme val="minor"/>
    </font>
    <font>
      <sz val="10"/>
      <color theme="0"/>
      <name val="Arial"/>
      <family val="2"/>
    </font>
    <font>
      <b/>
      <sz val="11"/>
      <color theme="1"/>
      <name val="Calibri"/>
      <family val="2"/>
      <scheme val="minor"/>
    </font>
    <font>
      <i/>
      <sz val="10"/>
      <color rgb="FFFF0000"/>
      <name val="Arial"/>
      <family val="2"/>
    </font>
    <font>
      <b/>
      <sz val="11"/>
      <color theme="1"/>
      <name val="Arial"/>
      <family val="2"/>
    </font>
    <font>
      <u/>
      <sz val="11"/>
      <color theme="10"/>
      <name val="Calibri"/>
      <family val="2"/>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1"/>
      <name val="Calibri"/>
      <family val="2"/>
    </font>
    <font>
      <sz val="12"/>
      <color theme="1"/>
      <name val="Calibri"/>
      <family val="2"/>
      <scheme val="minor"/>
    </font>
    <font>
      <sz val="8"/>
      <name val="Arial"/>
      <family val="2"/>
    </font>
    <font>
      <sz val="9"/>
      <color theme="1"/>
      <name val="Arial Narrow"/>
      <family val="2"/>
    </font>
    <font>
      <i/>
      <sz val="9"/>
      <color theme="1"/>
      <name val="Arial Narrow"/>
      <family val="2"/>
    </font>
    <font>
      <b/>
      <sz val="10"/>
      <color rgb="FF005BC3"/>
      <name val="Arial Narrow"/>
      <family val="2"/>
    </font>
    <font>
      <b/>
      <i/>
      <sz val="10"/>
      <color rgb="FF005BC3"/>
      <name val="Arial Narrow"/>
      <family val="2"/>
    </font>
    <font>
      <i/>
      <sz val="9"/>
      <color rgb="FF005BC3"/>
      <name val="Arial Narrow"/>
      <family val="2"/>
    </font>
    <font>
      <sz val="8"/>
      <name val="Arial Narrow"/>
      <family val="2"/>
    </font>
    <font>
      <b/>
      <sz val="8"/>
      <name val="Arial Narrow"/>
      <family val="2"/>
    </font>
    <font>
      <sz val="6.5"/>
      <name val="Arial"/>
      <family val="2"/>
    </font>
    <font>
      <i/>
      <sz val="6.5"/>
      <name val="Arial"/>
      <family val="2"/>
    </font>
  </fonts>
  <fills count="1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indexed="23"/>
        <bgColor indexed="64"/>
      </patternFill>
    </fill>
    <fill>
      <patternFill patternType="solid">
        <fgColor indexed="44"/>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2F2F2"/>
        <bgColor rgb="FFF2F2F2"/>
      </patternFill>
    </fill>
    <fill>
      <patternFill patternType="solid">
        <fgColor theme="0" tint="-4.9989318521683403E-2"/>
        <bgColor indexed="64"/>
      </patternFill>
    </fill>
    <fill>
      <patternFill patternType="solid">
        <fgColor indexed="43"/>
      </patternFill>
    </fill>
    <fill>
      <patternFill patternType="solid">
        <fgColor theme="0"/>
        <bgColor indexed="64"/>
      </patternFill>
    </fill>
    <fill>
      <patternFill patternType="solid">
        <fgColor rgb="FFE9E9FF"/>
      </patternFill>
    </fill>
  </fills>
  <borders count="3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top/>
      <bottom style="thin">
        <color rgb="FF000000"/>
      </bottom>
      <diagonal/>
    </border>
    <border>
      <left/>
      <right/>
      <top style="thin">
        <color rgb="FF000000"/>
      </top>
      <bottom/>
      <diagonal/>
    </border>
  </borders>
  <cellStyleXfs count="120">
    <xf numFmtId="0" fontId="0" fillId="0" borderId="0"/>
    <xf numFmtId="43" fontId="3" fillId="0" borderId="0" applyFont="0" applyFill="0" applyBorder="0" applyAlignment="0" applyProtection="0"/>
    <xf numFmtId="9" fontId="3" fillId="0" borderId="0" applyFont="0" applyFill="0" applyBorder="0" applyAlignment="0" applyProtection="0"/>
    <xf numFmtId="0" fontId="7" fillId="0" borderId="0"/>
    <xf numFmtId="0" fontId="10" fillId="0" borderId="0" applyNumberFormat="0" applyFill="0" applyBorder="0" applyAlignment="0" applyProtection="0">
      <alignment vertical="top"/>
      <protection locked="0"/>
    </xf>
    <xf numFmtId="43" fontId="11" fillId="0" borderId="0" applyFont="0" applyFill="0" applyBorder="0" applyAlignment="0" applyProtection="0"/>
    <xf numFmtId="166" fontId="12"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6" fillId="0" borderId="0"/>
    <xf numFmtId="0" fontId="4" fillId="0" borderId="0"/>
    <xf numFmtId="0" fontId="25" fillId="0" borderId="0" applyNumberFormat="0" applyFill="0" applyBorder="0" applyAlignment="0" applyProtection="0">
      <alignment vertical="top"/>
      <protection locked="0"/>
    </xf>
    <xf numFmtId="14" fontId="26" fillId="0" borderId="0" applyProtection="0">
      <alignment vertical="center"/>
    </xf>
    <xf numFmtId="6" fontId="27" fillId="0" borderId="0" applyFont="0" applyFill="0" applyBorder="0" applyAlignment="0" applyProtection="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28"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28"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29" fillId="0" borderId="0"/>
    <xf numFmtId="39" fontId="26" fillId="0" borderId="0"/>
    <xf numFmtId="168" fontId="30" fillId="0" borderId="35">
      <alignment horizontal="centerContinuous"/>
    </xf>
    <xf numFmtId="165" fontId="31" fillId="0" borderId="35"/>
    <xf numFmtId="0" fontId="32" fillId="11" borderId="34" applyNumberFormat="0" applyAlignment="0" applyProtection="0"/>
    <xf numFmtId="0" fontId="3" fillId="0" borderId="0"/>
    <xf numFmtId="0" fontId="4" fillId="0" borderId="0"/>
    <xf numFmtId="0" fontId="3" fillId="0" borderId="0"/>
    <xf numFmtId="0" fontId="10" fillId="0" borderId="0" applyNumberFormat="0" applyFill="0" applyBorder="0" applyAlignment="0" applyProtection="0"/>
    <xf numFmtId="0" fontId="3" fillId="0" borderId="0"/>
    <xf numFmtId="0" fontId="11" fillId="0" borderId="0"/>
    <xf numFmtId="0" fontId="11" fillId="0" borderId="0"/>
    <xf numFmtId="0" fontId="6" fillId="0" borderId="0"/>
    <xf numFmtId="0" fontId="3" fillId="0" borderId="0"/>
    <xf numFmtId="0" fontId="3" fillId="0" borderId="0"/>
    <xf numFmtId="0" fontId="3" fillId="0" borderId="0"/>
    <xf numFmtId="0" fontId="34" fillId="0" borderId="0"/>
    <xf numFmtId="0" fontId="4" fillId="0" borderId="0"/>
    <xf numFmtId="0" fontId="33" fillId="0" borderId="0"/>
    <xf numFmtId="0" fontId="4"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6" fillId="0" borderId="0"/>
    <xf numFmtId="0" fontId="4" fillId="0" borderId="0"/>
    <xf numFmtId="0" fontId="4" fillId="0" borderId="0"/>
  </cellStyleXfs>
  <cellXfs count="223">
    <xf numFmtId="0" fontId="0" fillId="0" borderId="0" xfId="0"/>
    <xf numFmtId="0" fontId="0" fillId="0" borderId="0" xfId="0" applyAlignment="1">
      <alignment horizontal="right"/>
    </xf>
    <xf numFmtId="0" fontId="7" fillId="0" borderId="0" xfId="3"/>
    <xf numFmtId="0" fontId="9" fillId="4" borderId="10" xfId="3" applyFont="1" applyFill="1" applyBorder="1" applyAlignment="1">
      <alignment horizontal="center" vertical="center" wrapText="1"/>
    </xf>
    <xf numFmtId="0" fontId="9" fillId="4" borderId="10" xfId="3" applyFont="1" applyFill="1" applyBorder="1" applyAlignment="1">
      <alignment horizontal="center" vertical="center"/>
    </xf>
    <xf numFmtId="0" fontId="7" fillId="0" borderId="0" xfId="3" applyFill="1"/>
    <xf numFmtId="0" fontId="10" fillId="0" borderId="0" xfId="4" applyAlignment="1" applyProtection="1"/>
    <xf numFmtId="0" fontId="0" fillId="6" borderId="0" xfId="0" applyFill="1"/>
    <xf numFmtId="0" fontId="6" fillId="6" borderId="10" xfId="0" applyFont="1" applyFill="1" applyBorder="1" applyAlignment="1">
      <alignment horizontal="center" vertical="center"/>
    </xf>
    <xf numFmtId="0" fontId="1" fillId="6" borderId="10" xfId="0" applyFont="1" applyFill="1" applyBorder="1" applyAlignment="1">
      <alignment horizontal="center" vertical="center" wrapText="1"/>
    </xf>
    <xf numFmtId="0" fontId="10" fillId="0" borderId="0" xfId="4" applyAlignment="1" applyProtection="1">
      <alignment horizontal="center" vertical="center" wrapText="1"/>
    </xf>
    <xf numFmtId="0" fontId="1" fillId="2" borderId="10" xfId="0" applyFont="1" applyFill="1" applyBorder="1" applyAlignment="1">
      <alignment vertical="center"/>
    </xf>
    <xf numFmtId="166" fontId="5" fillId="5" borderId="10" xfId="0" applyNumberFormat="1" applyFont="1" applyFill="1" applyBorder="1" applyAlignment="1">
      <alignment horizontal="center" vertical="center"/>
    </xf>
    <xf numFmtId="166" fontId="5" fillId="5" borderId="10" xfId="0" applyNumberFormat="1" applyFont="1" applyFill="1" applyBorder="1" applyAlignment="1">
      <alignment horizontal="center" vertical="center" wrapText="1"/>
    </xf>
    <xf numFmtId="0" fontId="6" fillId="0" borderId="0" xfId="0" applyFont="1" applyAlignment="1">
      <alignment horizontal="center" vertical="center"/>
    </xf>
    <xf numFmtId="0" fontId="17" fillId="0" borderId="10" xfId="0" applyFont="1" applyBorder="1" applyAlignment="1">
      <alignment horizontal="center" vertical="center" wrapText="1"/>
    </xf>
    <xf numFmtId="0" fontId="6" fillId="2" borderId="10" xfId="0" applyFont="1" applyFill="1" applyBorder="1" applyAlignment="1">
      <alignment horizontal="center" vertical="center" wrapText="1"/>
    </xf>
    <xf numFmtId="165" fontId="6" fillId="0" borderId="10" xfId="0" quotePrefix="1" applyNumberFormat="1" applyFont="1" applyBorder="1" applyAlignment="1">
      <alignment horizontal="center" vertical="center"/>
    </xf>
    <xf numFmtId="165" fontId="6" fillId="0" borderId="10" xfId="0" applyNumberFormat="1" applyFont="1" applyBorder="1" applyAlignment="1">
      <alignment horizontal="center" vertical="center"/>
    </xf>
    <xf numFmtId="2" fontId="6" fillId="0" borderId="10" xfId="0" applyNumberFormat="1" applyFont="1" applyBorder="1" applyAlignment="1">
      <alignment horizontal="center" vertical="center"/>
    </xf>
    <xf numFmtId="0" fontId="6" fillId="6" borderId="10" xfId="0" applyFont="1" applyFill="1" applyBorder="1" applyAlignment="1">
      <alignment vertical="center"/>
    </xf>
    <xf numFmtId="0" fontId="0" fillId="0" borderId="0" xfId="0" applyNumberFormat="1" applyFill="1" applyAlignment="1" applyProtection="1">
      <alignment vertical="center" wrapText="1"/>
    </xf>
    <xf numFmtId="2" fontId="18" fillId="0" borderId="0" xfId="0" applyNumberFormat="1" applyFont="1" applyFill="1" applyAlignment="1" applyProtection="1">
      <alignment horizontal="center" vertical="center" wrapText="1"/>
    </xf>
    <xf numFmtId="166" fontId="4" fillId="5" borderId="10" xfId="0" applyNumberFormat="1" applyFont="1" applyFill="1" applyBorder="1" applyAlignment="1">
      <alignment horizontal="center" vertical="center" wrapText="1"/>
    </xf>
    <xf numFmtId="0" fontId="14" fillId="6" borderId="10" xfId="0" applyFont="1" applyFill="1" applyBorder="1" applyAlignment="1">
      <alignment horizontal="left" vertical="center"/>
    </xf>
    <xf numFmtId="0" fontId="13" fillId="2" borderId="10" xfId="0" applyFont="1" applyFill="1" applyBorder="1" applyAlignment="1">
      <alignment horizontal="center" vertical="center" wrapText="1"/>
    </xf>
    <xf numFmtId="0" fontId="13" fillId="0" borderId="0" xfId="0" applyFont="1" applyAlignment="1">
      <alignment vertical="center"/>
    </xf>
    <xf numFmtId="0" fontId="13" fillId="0" borderId="10" xfId="0" applyFont="1" applyBorder="1" applyAlignment="1">
      <alignment horizontal="center" vertical="center" wrapText="1"/>
    </xf>
    <xf numFmtId="0" fontId="6" fillId="6" borderId="22" xfId="0" applyFont="1" applyFill="1" applyBorder="1" applyAlignment="1">
      <alignment horizontal="center" vertical="center"/>
    </xf>
    <xf numFmtId="0" fontId="6" fillId="6" borderId="23" xfId="0" applyFont="1" applyFill="1" applyBorder="1" applyAlignment="1">
      <alignment horizontal="center" vertical="center" wrapText="1"/>
    </xf>
    <xf numFmtId="0" fontId="14" fillId="6" borderId="10" xfId="0" applyFont="1" applyFill="1" applyBorder="1" applyAlignment="1">
      <alignment vertical="center" wrapText="1"/>
    </xf>
    <xf numFmtId="0" fontId="6" fillId="6" borderId="19" xfId="0" applyFont="1" applyFill="1" applyBorder="1" applyAlignment="1">
      <alignment vertical="center" wrapText="1"/>
    </xf>
    <xf numFmtId="0" fontId="6" fillId="6" borderId="20" xfId="0" applyFont="1" applyFill="1" applyBorder="1" applyAlignment="1">
      <alignment horizontal="center" vertical="center"/>
    </xf>
    <xf numFmtId="0" fontId="6" fillId="6" borderId="29" xfId="0" applyFont="1" applyFill="1" applyBorder="1" applyAlignment="1">
      <alignment vertical="center" wrapText="1"/>
    </xf>
    <xf numFmtId="0" fontId="6" fillId="0" borderId="30" xfId="0" applyFont="1" applyBorder="1" applyAlignment="1">
      <alignment horizontal="center" vertical="center"/>
    </xf>
    <xf numFmtId="164" fontId="6" fillId="0" borderId="30" xfId="0" applyNumberFormat="1" applyFont="1" applyBorder="1" applyAlignment="1">
      <alignment horizontal="center" vertical="center"/>
    </xf>
    <xf numFmtId="164" fontId="6" fillId="3" borderId="31" xfId="0" applyNumberFormat="1" applyFont="1" applyFill="1" applyBorder="1" applyAlignment="1">
      <alignment horizontal="center" vertical="center"/>
    </xf>
    <xf numFmtId="0" fontId="1" fillId="6" borderId="6" xfId="0" applyFont="1" applyFill="1" applyBorder="1" applyAlignment="1">
      <alignment horizontal="center" vertical="center" wrapText="1"/>
    </xf>
    <xf numFmtId="0" fontId="22" fillId="6" borderId="10" xfId="0" applyFont="1" applyFill="1" applyBorder="1" applyAlignment="1">
      <alignment vertical="center"/>
    </xf>
    <xf numFmtId="0" fontId="22" fillId="6" borderId="10" xfId="0" applyFont="1" applyFill="1" applyBorder="1" applyAlignment="1">
      <alignment horizontal="center" vertical="center"/>
    </xf>
    <xf numFmtId="0" fontId="10" fillId="6" borderId="10" xfId="4" applyFill="1" applyBorder="1" applyAlignment="1" applyProtection="1">
      <alignment horizontal="center" vertical="center" wrapText="1"/>
    </xf>
    <xf numFmtId="2" fontId="6" fillId="0" borderId="3" xfId="0" applyNumberFormat="1" applyFont="1" applyBorder="1" applyAlignment="1">
      <alignment horizontal="center" vertical="center"/>
    </xf>
    <xf numFmtId="0" fontId="6" fillId="8" borderId="22" xfId="0" applyFont="1" applyFill="1" applyBorder="1" applyAlignment="1">
      <alignment horizontal="center" vertical="center"/>
    </xf>
    <xf numFmtId="0" fontId="6" fillId="8" borderId="23" xfId="0" applyFont="1" applyFill="1" applyBorder="1" applyAlignment="1">
      <alignment horizontal="center" vertical="center"/>
    </xf>
    <xf numFmtId="2" fontId="6" fillId="3" borderId="22" xfId="0" applyNumberFormat="1" applyFont="1" applyFill="1" applyBorder="1" applyAlignment="1">
      <alignment horizontal="center" vertical="center"/>
    </xf>
    <xf numFmtId="2" fontId="6" fillId="3" borderId="23" xfId="0" applyNumberFormat="1" applyFont="1" applyFill="1" applyBorder="1" applyAlignment="1">
      <alignment horizontal="center" vertical="center"/>
    </xf>
    <xf numFmtId="2" fontId="6" fillId="3" borderId="26" xfId="0" applyNumberFormat="1" applyFont="1" applyFill="1" applyBorder="1" applyAlignment="1">
      <alignment horizontal="center" vertical="center"/>
    </xf>
    <xf numFmtId="2" fontId="6" fillId="3" borderId="28" xfId="0" applyNumberFormat="1" applyFont="1" applyFill="1" applyBorder="1" applyAlignment="1">
      <alignment horizontal="center" vertical="center"/>
    </xf>
    <xf numFmtId="0" fontId="6" fillId="6" borderId="9" xfId="0" applyFont="1" applyFill="1" applyBorder="1" applyAlignment="1">
      <alignment horizontal="center" vertical="center" wrapText="1"/>
    </xf>
    <xf numFmtId="165" fontId="6" fillId="0" borderId="0" xfId="0" applyNumberFormat="1" applyFont="1" applyBorder="1" applyAlignment="1">
      <alignment horizontal="center" vertical="center"/>
    </xf>
    <xf numFmtId="165" fontId="5" fillId="5" borderId="10" xfId="2" applyNumberFormat="1" applyFont="1" applyFill="1" applyBorder="1" applyAlignment="1">
      <alignment horizontal="center" vertical="center"/>
    </xf>
    <xf numFmtId="9" fontId="13" fillId="2" borderId="10" xfId="0" applyNumberFormat="1" applyFont="1" applyFill="1" applyBorder="1" applyAlignment="1">
      <alignment horizontal="center" vertical="center"/>
    </xf>
    <xf numFmtId="0" fontId="6" fillId="6" borderId="3"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9" xfId="0" applyFont="1" applyFill="1" applyBorder="1" applyAlignment="1">
      <alignment horizontal="center" vertical="center"/>
    </xf>
    <xf numFmtId="2" fontId="18" fillId="10" borderId="4" xfId="0" applyNumberFormat="1" applyFont="1" applyFill="1" applyBorder="1" applyAlignment="1" applyProtection="1">
      <alignment horizontal="left" vertical="center" wrapText="1"/>
    </xf>
    <xf numFmtId="2" fontId="18" fillId="10" borderId="6" xfId="0" applyNumberFormat="1" applyFont="1" applyFill="1" applyBorder="1" applyAlignment="1" applyProtection="1">
      <alignment horizontal="left" vertical="center" wrapText="1"/>
    </xf>
    <xf numFmtId="0" fontId="19" fillId="6" borderId="10" xfId="0" applyNumberFormat="1" applyFont="1" applyFill="1" applyBorder="1" applyAlignment="1" applyProtection="1">
      <alignment horizontal="center" vertical="center" wrapText="1"/>
    </xf>
    <xf numFmtId="2" fontId="18" fillId="10" borderId="4" xfId="0" applyNumberFormat="1" applyFont="1" applyFill="1" applyBorder="1" applyAlignment="1" applyProtection="1">
      <alignment horizontal="center" vertical="center" wrapText="1"/>
    </xf>
    <xf numFmtId="2" fontId="18" fillId="10" borderId="6" xfId="0" applyNumberFormat="1" applyFont="1" applyFill="1" applyBorder="1" applyAlignment="1" applyProtection="1">
      <alignment horizontal="center" vertical="center" wrapText="1"/>
    </xf>
    <xf numFmtId="164" fontId="0" fillId="2" borderId="4" xfId="0" applyNumberFormat="1" applyFill="1" applyBorder="1" applyAlignment="1">
      <alignment horizontal="center" vertical="center"/>
    </xf>
    <xf numFmtId="164" fontId="0" fillId="2" borderId="6" xfId="0" applyNumberFormat="1" applyFill="1" applyBorder="1" applyAlignment="1">
      <alignment horizontal="center" vertical="center"/>
    </xf>
    <xf numFmtId="0" fontId="0" fillId="0" borderId="0" xfId="0" applyNumberFormat="1" applyFill="1" applyAlignment="1" applyProtection="1">
      <alignment horizontal="center" vertical="center" wrapText="1"/>
    </xf>
    <xf numFmtId="166" fontId="18" fillId="0" borderId="4" xfId="0" applyNumberFormat="1" applyFont="1" applyFill="1" applyBorder="1" applyAlignment="1" applyProtection="1">
      <alignment horizontal="center" vertical="center" wrapText="1"/>
    </xf>
    <xf numFmtId="166" fontId="18" fillId="9" borderId="4" xfId="0" applyNumberFormat="1" applyFont="1" applyFill="1" applyBorder="1" applyAlignment="1" applyProtection="1">
      <alignment horizontal="center" vertical="center" wrapText="1"/>
    </xf>
    <xf numFmtId="166" fontId="18" fillId="9" borderId="6" xfId="0" applyNumberFormat="1" applyFont="1" applyFill="1" applyBorder="1" applyAlignment="1" applyProtection="1">
      <alignment horizontal="center" vertical="center" wrapText="1"/>
    </xf>
    <xf numFmtId="0" fontId="6" fillId="0" borderId="0" xfId="0" applyFont="1" applyAlignment="1">
      <alignment vertical="center"/>
    </xf>
    <xf numFmtId="0" fontId="2" fillId="0" borderId="0" xfId="0" applyFont="1" applyAlignment="1">
      <alignment vertical="center"/>
    </xf>
    <xf numFmtId="166" fontId="5" fillId="5" borderId="10" xfId="0" applyNumberFormat="1" applyFont="1" applyFill="1" applyBorder="1" applyAlignment="1">
      <alignment horizontal="left" vertical="center"/>
    </xf>
    <xf numFmtId="164" fontId="6" fillId="3" borderId="10" xfId="0" applyNumberFormat="1" applyFont="1" applyFill="1" applyBorder="1" applyAlignment="1">
      <alignment horizontal="center" vertical="center"/>
    </xf>
    <xf numFmtId="164" fontId="5" fillId="3" borderId="10" xfId="0" applyNumberFormat="1" applyFont="1" applyFill="1" applyBorder="1" applyAlignment="1">
      <alignment horizontal="center" vertical="center"/>
    </xf>
    <xf numFmtId="164" fontId="6" fillId="3" borderId="22" xfId="0" applyNumberFormat="1" applyFont="1" applyFill="1" applyBorder="1" applyAlignment="1">
      <alignment horizontal="center" vertical="center"/>
    </xf>
    <xf numFmtId="164" fontId="6" fillId="3" borderId="23" xfId="0" applyNumberFormat="1" applyFont="1" applyFill="1" applyBorder="1" applyAlignment="1">
      <alignment horizontal="center" vertical="center"/>
    </xf>
    <xf numFmtId="0" fontId="6" fillId="0" borderId="24" xfId="0" applyFont="1" applyBorder="1" applyAlignment="1">
      <alignment vertical="center"/>
    </xf>
    <xf numFmtId="0" fontId="6" fillId="0" borderId="0" xfId="0" applyFont="1" applyBorder="1" applyAlignment="1">
      <alignment vertical="center"/>
    </xf>
    <xf numFmtId="0" fontId="6" fillId="0" borderId="25" xfId="0" applyFont="1" applyBorder="1" applyAlignment="1">
      <alignment vertical="center"/>
    </xf>
    <xf numFmtId="0" fontId="1" fillId="2" borderId="10" xfId="0" applyFont="1" applyFill="1" applyBorder="1" applyAlignment="1">
      <alignment horizontal="center" vertical="center"/>
    </xf>
    <xf numFmtId="0" fontId="6" fillId="2" borderId="10" xfId="0" applyFont="1" applyFill="1" applyBorder="1" applyAlignment="1">
      <alignment vertical="center"/>
    </xf>
    <xf numFmtId="0" fontId="21" fillId="0" borderId="0" xfId="0" applyFont="1" applyAlignment="1">
      <alignment horizontal="center" vertical="center"/>
    </xf>
    <xf numFmtId="164" fontId="6" fillId="3" borderId="26" xfId="0" applyNumberFormat="1" applyFont="1" applyFill="1" applyBorder="1" applyAlignment="1">
      <alignment horizontal="center" vertical="center"/>
    </xf>
    <xf numFmtId="164" fontId="6" fillId="3" borderId="27" xfId="0" applyNumberFormat="1" applyFont="1" applyFill="1" applyBorder="1" applyAlignment="1">
      <alignment horizontal="center" vertical="center"/>
    </xf>
    <xf numFmtId="164" fontId="6" fillId="3" borderId="28" xfId="0" applyNumberFormat="1" applyFont="1" applyFill="1" applyBorder="1" applyAlignment="1">
      <alignment horizontal="center" vertical="center"/>
    </xf>
    <xf numFmtId="0" fontId="1" fillId="0" borderId="0" xfId="0" applyFont="1" applyBorder="1" applyAlignment="1">
      <alignment horizontal="right" vertical="center"/>
    </xf>
    <xf numFmtId="0" fontId="14" fillId="6" borderId="3" xfId="0" applyFont="1" applyFill="1" applyBorder="1" applyAlignment="1">
      <alignment vertical="center"/>
    </xf>
    <xf numFmtId="0" fontId="14" fillId="6" borderId="8" xfId="0" applyFont="1" applyFill="1" applyBorder="1" applyAlignment="1">
      <alignment vertical="center"/>
    </xf>
    <xf numFmtId="0" fontId="14" fillId="6" borderId="9" xfId="0" applyFont="1" applyFill="1" applyBorder="1" applyAlignment="1">
      <alignment vertical="center"/>
    </xf>
    <xf numFmtId="0" fontId="13" fillId="6" borderId="9" xfId="0" applyFont="1" applyFill="1" applyBorder="1" applyAlignment="1">
      <alignment vertical="center"/>
    </xf>
    <xf numFmtId="0" fontId="6" fillId="3" borderId="10" xfId="0" applyFont="1" applyFill="1" applyBorder="1" applyAlignment="1">
      <alignment horizontal="center" vertical="center"/>
    </xf>
    <xf numFmtId="0" fontId="6" fillId="6" borderId="22" xfId="0" applyFont="1" applyFill="1" applyBorder="1" applyAlignment="1">
      <alignment vertical="center"/>
    </xf>
    <xf numFmtId="0" fontId="6" fillId="0" borderId="10" xfId="0" applyFont="1" applyBorder="1" applyAlignment="1">
      <alignment horizontal="center" vertical="center"/>
    </xf>
    <xf numFmtId="0" fontId="6" fillId="3" borderId="23" xfId="0" applyFont="1" applyFill="1" applyBorder="1" applyAlignment="1">
      <alignment horizontal="center" vertical="center"/>
    </xf>
    <xf numFmtId="0" fontId="6" fillId="6" borderId="26" xfId="0" applyFont="1" applyFill="1" applyBorder="1" applyAlignment="1">
      <alignment vertical="center"/>
    </xf>
    <xf numFmtId="0" fontId="6" fillId="0" borderId="27" xfId="0" applyFont="1" applyBorder="1" applyAlignment="1">
      <alignment horizontal="center" vertical="center"/>
    </xf>
    <xf numFmtId="0" fontId="6" fillId="3" borderId="28" xfId="0" applyFont="1" applyFill="1" applyBorder="1" applyAlignment="1">
      <alignment horizontal="center" vertical="center"/>
    </xf>
    <xf numFmtId="0" fontId="6" fillId="3" borderId="31" xfId="0" applyFont="1" applyFill="1" applyBorder="1" applyAlignment="1">
      <alignment horizontal="center" vertical="center"/>
    </xf>
    <xf numFmtId="0" fontId="1" fillId="6" borderId="10" xfId="0" applyFont="1" applyFill="1" applyBorder="1" applyAlignment="1">
      <alignment vertical="center" wrapText="1"/>
    </xf>
    <xf numFmtId="165" fontId="6" fillId="3" borderId="10" xfId="2" applyNumberFormat="1" applyFont="1" applyFill="1" applyBorder="1" applyAlignment="1">
      <alignment horizontal="center" vertical="center"/>
    </xf>
    <xf numFmtId="165" fontId="6" fillId="7" borderId="10" xfId="2" applyNumberFormat="1" applyFont="1" applyFill="1" applyBorder="1" applyAlignment="1">
      <alignment horizontal="center" vertical="center"/>
    </xf>
    <xf numFmtId="165" fontId="6" fillId="7" borderId="10" xfId="2" applyNumberFormat="1" applyFont="1" applyFill="1" applyBorder="1" applyAlignment="1">
      <alignment horizontal="center" vertical="center" wrapText="1"/>
    </xf>
    <xf numFmtId="0" fontId="14" fillId="0" borderId="0" xfId="0" applyFont="1" applyAlignment="1">
      <alignment vertical="center" wrapText="1"/>
    </xf>
    <xf numFmtId="0" fontId="6" fillId="6" borderId="10" xfId="0" applyFont="1" applyFill="1" applyBorder="1" applyAlignment="1">
      <alignment vertical="center" wrapText="1"/>
    </xf>
    <xf numFmtId="0" fontId="14" fillId="6" borderId="10" xfId="0" applyFont="1" applyFill="1" applyBorder="1" applyAlignment="1">
      <alignment horizontal="center" vertical="center" wrapText="1"/>
    </xf>
    <xf numFmtId="0" fontId="6" fillId="6" borderId="21" xfId="0" applyFont="1" applyFill="1" applyBorder="1" applyAlignment="1">
      <alignment horizontal="center" vertical="center" wrapText="1"/>
    </xf>
    <xf numFmtId="2" fontId="6" fillId="3" borderId="10" xfId="0" applyNumberFormat="1"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20" fillId="0" borderId="0" xfId="0" applyFont="1" applyAlignment="1">
      <alignment horizontal="center" vertical="center"/>
    </xf>
    <xf numFmtId="0" fontId="0" fillId="0" borderId="10" xfId="0" applyBorder="1" applyAlignment="1">
      <alignment vertical="center"/>
    </xf>
    <xf numFmtId="0" fontId="0" fillId="0" borderId="10" xfId="0" applyBorder="1" applyAlignment="1">
      <alignment horizontal="center" vertical="center"/>
    </xf>
    <xf numFmtId="165" fontId="0" fillId="0" borderId="10" xfId="2" applyNumberFormat="1" applyFont="1" applyBorder="1" applyAlignment="1">
      <alignment horizontal="center" vertical="center"/>
    </xf>
    <xf numFmtId="167" fontId="0" fillId="0" borderId="10" xfId="1" applyNumberFormat="1" applyFont="1" applyBorder="1" applyAlignment="1">
      <alignment horizontal="center" vertical="center"/>
    </xf>
    <xf numFmtId="165" fontId="0" fillId="2" borderId="10" xfId="2" applyNumberFormat="1" applyFont="1" applyFill="1" applyBorder="1" applyAlignment="1">
      <alignment horizontal="center" vertical="center"/>
    </xf>
    <xf numFmtId="167" fontId="0" fillId="0" borderId="0" xfId="0" applyNumberFormat="1" applyAlignment="1">
      <alignment vertical="center"/>
    </xf>
    <xf numFmtId="2" fontId="18" fillId="0" borderId="0" xfId="0" applyNumberFormat="1" applyFont="1" applyFill="1" applyAlignment="1" applyProtection="1">
      <alignment horizontal="left" vertical="center" wrapText="1"/>
    </xf>
    <xf numFmtId="165" fontId="0" fillId="0" borderId="10" xfId="0" applyNumberFormat="1" applyBorder="1" applyAlignment="1">
      <alignment horizontal="center" vertical="center"/>
    </xf>
    <xf numFmtId="0" fontId="4" fillId="0" borderId="3" xfId="3" applyFont="1" applyBorder="1"/>
    <xf numFmtId="0" fontId="7" fillId="0" borderId="8" xfId="3" applyBorder="1"/>
    <xf numFmtId="0" fontId="7" fillId="0" borderId="9" xfId="3" applyBorder="1"/>
    <xf numFmtId="0" fontId="13"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0" borderId="12" xfId="3" applyFont="1" applyFill="1" applyBorder="1" applyAlignment="1">
      <alignment horizontal="left" wrapText="1"/>
    </xf>
    <xf numFmtId="0" fontId="4" fillId="0" borderId="13" xfId="3" applyFont="1" applyFill="1" applyBorder="1" applyAlignment="1">
      <alignment horizontal="left" wrapText="1"/>
    </xf>
    <xf numFmtId="0" fontId="4" fillId="0" borderId="7" xfId="3" applyFont="1" applyFill="1" applyBorder="1" applyAlignment="1">
      <alignment horizontal="left" wrapText="1"/>
    </xf>
    <xf numFmtId="0" fontId="8" fillId="4" borderId="16" xfId="3" applyFont="1" applyFill="1" applyBorder="1" applyAlignment="1">
      <alignment horizontal="center"/>
    </xf>
    <xf numFmtId="0" fontId="8" fillId="4" borderId="17" xfId="3" applyFont="1" applyFill="1" applyBorder="1" applyAlignment="1">
      <alignment horizontal="center"/>
    </xf>
    <xf numFmtId="0" fontId="8" fillId="4" borderId="18" xfId="3" applyFont="1" applyFill="1" applyBorder="1" applyAlignment="1">
      <alignment horizontal="center"/>
    </xf>
    <xf numFmtId="0" fontId="5" fillId="0" borderId="3" xfId="3" applyFont="1" applyFill="1" applyBorder="1" applyAlignment="1">
      <alignment horizontal="center" vertical="center" wrapText="1"/>
    </xf>
    <xf numFmtId="0" fontId="5" fillId="0" borderId="8" xfId="3" applyFont="1" applyFill="1" applyBorder="1" applyAlignment="1">
      <alignment horizontal="center" vertical="center" wrapText="1"/>
    </xf>
    <xf numFmtId="0" fontId="5" fillId="0" borderId="9" xfId="3" applyFont="1" applyFill="1" applyBorder="1" applyAlignment="1">
      <alignment horizontal="center" vertical="center" wrapText="1"/>
    </xf>
    <xf numFmtId="0" fontId="9" fillId="4" borderId="1" xfId="3" applyFont="1" applyFill="1" applyBorder="1" applyAlignment="1">
      <alignment horizontal="center" vertical="center"/>
    </xf>
    <xf numFmtId="0" fontId="9" fillId="4" borderId="4" xfId="3" applyFont="1" applyFill="1" applyBorder="1" applyAlignment="1">
      <alignment horizontal="center" vertical="center"/>
    </xf>
    <xf numFmtId="0" fontId="9" fillId="4" borderId="6" xfId="3" applyFont="1" applyFill="1" applyBorder="1" applyAlignment="1">
      <alignment horizontal="center" vertical="center"/>
    </xf>
    <xf numFmtId="0" fontId="4" fillId="0" borderId="14" xfId="3" applyFont="1" applyFill="1" applyBorder="1" applyAlignment="1">
      <alignment horizontal="left"/>
    </xf>
    <xf numFmtId="0" fontId="4" fillId="0" borderId="15" xfId="3" applyFont="1" applyFill="1" applyBorder="1" applyAlignment="1">
      <alignment horizontal="left"/>
    </xf>
    <xf numFmtId="0" fontId="4" fillId="0" borderId="2" xfId="3" applyFont="1" applyFill="1" applyBorder="1" applyAlignment="1">
      <alignment horizontal="left"/>
    </xf>
    <xf numFmtId="0" fontId="10" fillId="0" borderId="12" xfId="4" applyBorder="1" applyAlignment="1" applyProtection="1"/>
    <xf numFmtId="0" fontId="10" fillId="0" borderId="13" xfId="4" applyBorder="1" applyAlignment="1" applyProtection="1"/>
    <xf numFmtId="0" fontId="10" fillId="0" borderId="7" xfId="4" applyBorder="1" applyAlignment="1" applyProtection="1"/>
    <xf numFmtId="0" fontId="10" fillId="0" borderId="11" xfId="4" applyFill="1" applyBorder="1" applyAlignment="1" applyProtection="1">
      <alignment horizontal="left"/>
    </xf>
    <xf numFmtId="0" fontId="10" fillId="0" borderId="0" xfId="4" applyFill="1" applyBorder="1" applyAlignment="1" applyProtection="1">
      <alignment horizontal="left"/>
    </xf>
    <xf numFmtId="0" fontId="10" fillId="0" borderId="5" xfId="4" applyFill="1" applyBorder="1" applyAlignment="1" applyProtection="1">
      <alignment horizontal="left"/>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5" fillId="6" borderId="3" xfId="0" applyFont="1" applyFill="1" applyBorder="1" applyAlignment="1">
      <alignment horizontal="center" vertical="center"/>
    </xf>
    <xf numFmtId="0" fontId="15" fillId="6" borderId="8" xfId="0" applyFont="1" applyFill="1" applyBorder="1" applyAlignment="1">
      <alignment horizontal="center" vertical="center"/>
    </xf>
    <xf numFmtId="0" fontId="15" fillId="6" borderId="9" xfId="0" applyFont="1" applyFill="1" applyBorder="1" applyAlignment="1">
      <alignment horizontal="center" vertical="center"/>
    </xf>
    <xf numFmtId="0" fontId="24" fillId="6" borderId="3" xfId="0" applyFont="1" applyFill="1" applyBorder="1" applyAlignment="1">
      <alignment horizontal="left" vertical="center"/>
    </xf>
    <xf numFmtId="0" fontId="24" fillId="6" borderId="8" xfId="0" applyFont="1" applyFill="1" applyBorder="1" applyAlignment="1">
      <alignment horizontal="left" vertical="center"/>
    </xf>
    <xf numFmtId="0" fontId="24" fillId="6" borderId="9" xfId="0" applyFont="1" applyFill="1" applyBorder="1" applyAlignment="1">
      <alignment horizontal="left"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0" fontId="6" fillId="6" borderId="21" xfId="0" applyFont="1" applyFill="1" applyBorder="1" applyAlignment="1">
      <alignment horizontal="center" vertical="center"/>
    </xf>
    <xf numFmtId="0" fontId="13" fillId="0" borderId="10" xfId="0" applyFont="1" applyBorder="1" applyAlignment="1">
      <alignment horizontal="left" vertical="center" wrapText="1"/>
    </xf>
    <xf numFmtId="0" fontId="6" fillId="6" borderId="16"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3"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9"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33"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3" xfId="0" applyFont="1" applyFill="1" applyBorder="1" applyAlignment="1">
      <alignment horizontal="center" vertical="center" wrapText="1"/>
    </xf>
    <xf numFmtId="165" fontId="10" fillId="0" borderId="3" xfId="4" applyNumberFormat="1" applyBorder="1" applyAlignment="1" applyProtection="1">
      <alignment horizontal="center" vertical="center" wrapText="1"/>
    </xf>
    <xf numFmtId="165" fontId="10" fillId="0" borderId="8" xfId="4" applyNumberFormat="1" applyBorder="1" applyAlignment="1" applyProtection="1">
      <alignment horizontal="center" vertical="center" wrapText="1"/>
    </xf>
    <xf numFmtId="165" fontId="10" fillId="0" borderId="9" xfId="4" applyNumberFormat="1" applyBorder="1" applyAlignment="1" applyProtection="1">
      <alignment horizontal="center" vertical="center" wrapText="1"/>
    </xf>
    <xf numFmtId="0" fontId="14" fillId="0" borderId="3"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165" fontId="23" fillId="0" borderId="3" xfId="0" applyNumberFormat="1" applyFont="1" applyBorder="1" applyAlignment="1">
      <alignment horizontal="left" vertical="center" wrapText="1"/>
    </xf>
    <xf numFmtId="165" fontId="23" fillId="0" borderId="8" xfId="0" applyNumberFormat="1" applyFont="1" applyBorder="1" applyAlignment="1">
      <alignment horizontal="left" vertical="center" wrapText="1"/>
    </xf>
    <xf numFmtId="165" fontId="23" fillId="0" borderId="9" xfId="0" applyNumberFormat="1" applyFont="1" applyBorder="1" applyAlignment="1">
      <alignment horizontal="left" vertical="center" wrapText="1"/>
    </xf>
    <xf numFmtId="0" fontId="23" fillId="0" borderId="15" xfId="0" applyFont="1" applyBorder="1" applyAlignment="1">
      <alignment horizontal="left" vertical="center" wrapText="1"/>
    </xf>
    <xf numFmtId="0" fontId="16" fillId="6" borderId="3" xfId="0" applyFont="1" applyFill="1" applyBorder="1" applyAlignment="1">
      <alignment horizontal="center"/>
    </xf>
    <xf numFmtId="0" fontId="16" fillId="6" borderId="8" xfId="0" applyFont="1" applyFill="1" applyBorder="1" applyAlignment="1">
      <alignment horizontal="center"/>
    </xf>
    <xf numFmtId="0" fontId="16" fillId="6" borderId="9" xfId="0" applyFont="1" applyFill="1" applyBorder="1" applyAlignment="1">
      <alignment horizontal="center"/>
    </xf>
    <xf numFmtId="0" fontId="20" fillId="0" borderId="0" xfId="0" applyFont="1" applyAlignment="1">
      <alignment horizontal="center" vertical="center" wrapText="1"/>
    </xf>
    <xf numFmtId="0" fontId="0" fillId="6" borderId="0" xfId="0" applyFill="1" applyAlignment="1">
      <alignment horizontal="center"/>
    </xf>
    <xf numFmtId="164" fontId="35" fillId="0" borderId="0" xfId="95" applyNumberFormat="1" applyFont="1" applyAlignment="1" applyProtection="1">
      <alignment horizontal="right"/>
      <protection locked="0"/>
    </xf>
    <xf numFmtId="164" fontId="35" fillId="0" borderId="0" xfId="95" applyNumberFormat="1" applyFont="1" applyProtection="1">
      <protection locked="0"/>
    </xf>
    <xf numFmtId="164" fontId="39" fillId="0" borderId="0" xfId="95" applyNumberFormat="1" applyFont="1" applyProtection="1">
      <protection locked="0"/>
    </xf>
    <xf numFmtId="164" fontId="40" fillId="0" borderId="0" xfId="95" applyNumberFormat="1" applyFont="1" applyAlignment="1" applyProtection="1">
      <alignment vertical="top"/>
      <protection locked="0"/>
    </xf>
    <xf numFmtId="164" fontId="41" fillId="0" borderId="0" xfId="95" applyNumberFormat="1" applyFont="1" applyAlignment="1" applyProtection="1">
      <alignment horizontal="center"/>
      <protection locked="0"/>
    </xf>
    <xf numFmtId="164" fontId="41" fillId="0" borderId="15" xfId="95" applyNumberFormat="1" applyFont="1" applyBorder="1" applyAlignment="1" applyProtection="1">
      <alignment horizontal="center"/>
      <protection locked="0"/>
    </xf>
    <xf numFmtId="164" fontId="41" fillId="12" borderId="0" xfId="95" applyNumberFormat="1" applyFont="1" applyFill="1" applyAlignment="1" applyProtection="1">
      <alignment horizontal="center"/>
      <protection locked="0"/>
    </xf>
    <xf numFmtId="164" fontId="41" fillId="0" borderId="13" xfId="95" applyNumberFormat="1" applyFont="1" applyBorder="1" applyAlignment="1" applyProtection="1">
      <alignment horizontal="center"/>
      <protection locked="0"/>
    </xf>
    <xf numFmtId="164" fontId="41" fillId="0" borderId="36" xfId="95" applyNumberFormat="1" applyFont="1" applyBorder="1" applyAlignment="1" applyProtection="1">
      <alignment horizontal="center"/>
      <protection locked="0"/>
    </xf>
    <xf numFmtId="0" fontId="41" fillId="0" borderId="36" xfId="95" applyFont="1" applyBorder="1" applyAlignment="1" applyProtection="1">
      <alignment horizontal="right"/>
      <protection locked="0"/>
    </xf>
    <xf numFmtId="0" fontId="41" fillId="13" borderId="36" xfId="95" applyFont="1" applyFill="1" applyBorder="1" applyAlignment="1" applyProtection="1">
      <alignment horizontal="right"/>
      <protection locked="0"/>
    </xf>
    <xf numFmtId="164" fontId="41" fillId="12" borderId="0" xfId="95" applyNumberFormat="1" applyFont="1" applyFill="1" applyAlignment="1" applyProtection="1">
      <alignment horizontal="right"/>
      <protection locked="0"/>
    </xf>
    <xf numFmtId="0" fontId="41" fillId="12" borderId="0" xfId="95" applyFont="1" applyFill="1" applyAlignment="1" applyProtection="1">
      <alignment horizontal="right"/>
      <protection locked="0"/>
    </xf>
    <xf numFmtId="170" fontId="41" fillId="0" borderId="0" xfId="95" applyNumberFormat="1" applyFont="1" applyAlignment="1" applyProtection="1">
      <alignment horizontal="left"/>
      <protection locked="0"/>
    </xf>
    <xf numFmtId="170" fontId="41" fillId="0" borderId="0" xfId="95" applyNumberFormat="1" applyFont="1" applyAlignment="1" applyProtection="1">
      <alignment horizontal="right"/>
      <protection locked="0"/>
    </xf>
    <xf numFmtId="170" fontId="41" fillId="13" borderId="0" xfId="95" applyNumberFormat="1" applyFont="1" applyFill="1" applyAlignment="1" applyProtection="1">
      <alignment horizontal="right"/>
      <protection locked="0"/>
    </xf>
    <xf numFmtId="164" fontId="41" fillId="0" borderId="0" xfId="95" applyNumberFormat="1" applyFont="1" applyAlignment="1" applyProtection="1">
      <alignment horizontal="right"/>
      <protection locked="0"/>
    </xf>
    <xf numFmtId="0" fontId="41" fillId="13" borderId="37" xfId="95" applyFont="1" applyFill="1" applyBorder="1" applyAlignment="1" applyProtection="1">
      <alignment horizontal="right"/>
      <protection locked="0"/>
    </xf>
    <xf numFmtId="170" fontId="42" fillId="12" borderId="0" xfId="95" applyNumberFormat="1" applyFont="1" applyFill="1" applyAlignment="1" applyProtection="1">
      <alignment horizontal="right"/>
      <protection locked="0"/>
    </xf>
    <xf numFmtId="170" fontId="41" fillId="12" borderId="0" xfId="95" applyNumberFormat="1" applyFont="1" applyFill="1" applyAlignment="1" applyProtection="1">
      <alignment horizontal="right"/>
      <protection locked="0"/>
    </xf>
    <xf numFmtId="164" fontId="41" fillId="0" borderId="36" xfId="95" applyNumberFormat="1" applyFont="1" applyBorder="1" applyAlignment="1" applyProtection="1">
      <alignment horizontal="left" wrapText="1"/>
      <protection locked="0"/>
    </xf>
    <xf numFmtId="170" fontId="41" fillId="0" borderId="36" xfId="95" applyNumberFormat="1" applyFont="1" applyBorder="1" applyAlignment="1" applyProtection="1">
      <alignment horizontal="right"/>
      <protection locked="0"/>
    </xf>
    <xf numFmtId="170" fontId="41" fillId="13" borderId="36" xfId="95" applyNumberFormat="1" applyFont="1" applyFill="1" applyBorder="1" applyAlignment="1" applyProtection="1">
      <alignment horizontal="right"/>
      <protection locked="0"/>
    </xf>
    <xf numFmtId="164" fontId="41" fillId="0" borderId="13" xfId="95" applyNumberFormat="1" applyFont="1" applyBorder="1" applyAlignment="1" applyProtection="1">
      <alignment horizontal="right"/>
      <protection locked="0"/>
    </xf>
    <xf numFmtId="171" fontId="43" fillId="0" borderId="0" xfId="95" applyNumberFormat="1" applyFont="1" applyAlignment="1" applyProtection="1">
      <alignment vertical="top" wrapText="1"/>
      <protection locked="0"/>
    </xf>
    <xf numFmtId="164" fontId="41" fillId="12" borderId="0" xfId="95" applyNumberFormat="1" applyFont="1" applyFill="1" applyAlignment="1" applyProtection="1">
      <alignment horizontal="center"/>
      <protection locked="0"/>
    </xf>
    <xf numFmtId="164" fontId="41" fillId="13" borderId="36" xfId="95" applyNumberFormat="1" applyFont="1" applyFill="1" applyBorder="1" applyAlignment="1" applyProtection="1">
      <alignment horizontal="center"/>
      <protection locked="0"/>
    </xf>
    <xf numFmtId="171" fontId="43" fillId="0" borderId="0" xfId="95" applyNumberFormat="1" applyFont="1" applyAlignment="1" applyProtection="1">
      <alignment horizontal="left" vertical="top" wrapText="1"/>
      <protection locked="0"/>
    </xf>
    <xf numFmtId="164" fontId="36" fillId="0" borderId="0" xfId="11" applyNumberFormat="1" applyFont="1" applyProtection="1">
      <protection locked="0"/>
    </xf>
    <xf numFmtId="164" fontId="38" fillId="0" borderId="0" xfId="95" applyNumberFormat="1" applyFont="1" applyProtection="1">
      <protection locked="0"/>
    </xf>
    <xf numFmtId="164" fontId="40" fillId="0" borderId="36" xfId="95" applyNumberFormat="1" applyFont="1" applyBorder="1" applyAlignment="1" applyProtection="1">
      <alignment horizontal="left" vertical="top"/>
      <protection locked="0"/>
    </xf>
    <xf numFmtId="164" fontId="41" fillId="13" borderId="37" xfId="95" applyNumberFormat="1" applyFont="1" applyFill="1" applyBorder="1" applyAlignment="1" applyProtection="1">
      <alignment horizontal="center"/>
      <protection locked="0"/>
    </xf>
    <xf numFmtId="0" fontId="41" fillId="13" borderId="15" xfId="95" applyFont="1" applyFill="1" applyBorder="1" applyAlignment="1" applyProtection="1">
      <alignment horizontal="center" vertical="center" wrapText="1"/>
      <protection locked="0"/>
    </xf>
    <xf numFmtId="0" fontId="41" fillId="13" borderId="36" xfId="95" applyFont="1" applyFill="1" applyBorder="1" applyAlignment="1" applyProtection="1">
      <alignment horizontal="center" vertical="center" wrapText="1"/>
      <protection locked="0"/>
    </xf>
    <xf numFmtId="0" fontId="0" fillId="0" borderId="0" xfId="0" applyAlignment="1">
      <alignment horizontal="center"/>
    </xf>
    <xf numFmtId="0" fontId="0" fillId="0" borderId="3" xfId="0" applyBorder="1" applyAlignment="1">
      <alignment horizontal="center"/>
    </xf>
    <xf numFmtId="0" fontId="0" fillId="0" borderId="8" xfId="0" applyBorder="1" applyAlignment="1">
      <alignment horizontal="center"/>
    </xf>
    <xf numFmtId="0" fontId="0" fillId="0" borderId="9" xfId="0" applyBorder="1" applyAlignment="1">
      <alignment horizontal="center"/>
    </xf>
  </cellXfs>
  <cellStyles count="120">
    <cellStyle name=" 1" xfId="13"/>
    <cellStyle name=" Verticals" xfId="14"/>
    <cellStyle name=" Writer Import]_x000d__x000a_Display Dialog=No_x000d__x000a__x000d__x000a_[Horizontal Arrange]_x000d__x000a_Dimensions Interlocking=Yes_x000d__x000a_Sum Hierarchy=Yes_x000d__x000a_Generate" xfId="15"/>
    <cellStyle name=" Writer Import]_x000d__x000a_Display Dialog=No_x000d__x000a__x000d__x000a_[Horizontal Arrange]_x000d__x000a_Dimensions Interlocking=Yes_x000d__x000a_Sum Hierarchy=Yes_x000d__x000a_Generate 10" xfId="16"/>
    <cellStyle name=" Writer Import]_x000d__x000a_Display Dialog=No_x000d__x000a__x000d__x000a_[Horizontal Arrange]_x000d__x000a_Dimensions Interlocking=Yes_x000d__x000a_Sum Hierarchy=Yes_x000d__x000a_Generate 11" xfId="17"/>
    <cellStyle name=" Writer Import]_x000d__x000a_Display Dialog=No_x000d__x000a__x000d__x000a_[Horizontal Arrange]_x000d__x000a_Dimensions Interlocking=Yes_x000d__x000a_Sum Hierarchy=Yes_x000d__x000a_Generate 12" xfId="18"/>
    <cellStyle name=" Writer Import]_x000d__x000a_Display Dialog=No_x000d__x000a__x000d__x000a_[Horizontal Arrange]_x000d__x000a_Dimensions Interlocking=Yes_x000d__x000a_Sum Hierarchy=Yes_x000d__x000a_Generate 13" xfId="19"/>
    <cellStyle name=" Writer Import]_x000d__x000a_Display Dialog=No_x000d__x000a__x000d__x000a_[Horizontal Arrange]_x000d__x000a_Dimensions Interlocking=Yes_x000d__x000a_Sum Hierarchy=Yes_x000d__x000a_Generate 14" xfId="20"/>
    <cellStyle name=" Writer Import]_x000d__x000a_Display Dialog=No_x000d__x000a__x000d__x000a_[Horizontal Arrange]_x000d__x000a_Dimensions Interlocking=Yes_x000d__x000a_Sum Hierarchy=Yes_x000d__x000a_Generate 15" xfId="21"/>
    <cellStyle name=" Writer Import]_x000d__x000a_Display Dialog=No_x000d__x000a__x000d__x000a_[Horizontal Arrange]_x000d__x000a_Dimensions Interlocking=Yes_x000d__x000a_Sum Hierarchy=Yes_x000d__x000a_Generate 16" xfId="22"/>
    <cellStyle name=" Writer Import]_x000d__x000a_Display Dialog=No_x000d__x000a__x000d__x000a_[Horizontal Arrange]_x000d__x000a_Dimensions Interlocking=Yes_x000d__x000a_Sum Hierarchy=Yes_x000d__x000a_Generate 17" xfId="23"/>
    <cellStyle name=" Writer Import]_x000d__x000a_Display Dialog=No_x000d__x000a__x000d__x000a_[Horizontal Arrange]_x000d__x000a_Dimensions Interlocking=Yes_x000d__x000a_Sum Hierarchy=Yes_x000d__x000a_Generate 18" xfId="24"/>
    <cellStyle name=" Writer Import]_x000d__x000a_Display Dialog=No_x000d__x000a__x000d__x000a_[Horizontal Arrange]_x000d__x000a_Dimensions Interlocking=Yes_x000d__x000a_Sum Hierarchy=Yes_x000d__x000a_Generate 19" xfId="25"/>
    <cellStyle name=" Writer Import]_x000d__x000a_Display Dialog=No_x000d__x000a__x000d__x000a_[Horizontal Arrange]_x000d__x000a_Dimensions Interlocking=Yes_x000d__x000a_Sum Hierarchy=Yes_x000d__x000a_Generate 2" xfId="26"/>
    <cellStyle name=" Writer Import]_x000d__x000a_Display Dialog=No_x000d__x000a__x000d__x000a_[Horizontal Arrange]_x000d__x000a_Dimensions Interlocking=Yes_x000d__x000a_Sum Hierarchy=Yes_x000d__x000a_Generate 2 2" xfId="27"/>
    <cellStyle name=" Writer Import]_x000d__x000a_Display Dialog=No_x000d__x000a__x000d__x000a_[Horizontal Arrange]_x000d__x000a_Dimensions Interlocking=Yes_x000d__x000a_Sum Hierarchy=Yes_x000d__x000a_Generate 2 2 2" xfId="28"/>
    <cellStyle name=" Writer Import]_x000d__x000a_Display Dialog=No_x000d__x000a__x000d__x000a_[Horizontal Arrange]_x000d__x000a_Dimensions Interlocking=Yes_x000d__x000a_Sum Hierarchy=Yes_x000d__x000a_Generate 2 2 2 2" xfId="29"/>
    <cellStyle name=" Writer Import]_x000d__x000a_Display Dialog=No_x000d__x000a__x000d__x000a_[Horizontal Arrange]_x000d__x000a_Dimensions Interlocking=Yes_x000d__x000a_Sum Hierarchy=Yes_x000d__x000a_Generate 2 2 3" xfId="30"/>
    <cellStyle name=" Writer Import]_x000d__x000a_Display Dialog=No_x000d__x000a__x000d__x000a_[Horizontal Arrange]_x000d__x000a_Dimensions Interlocking=Yes_x000d__x000a_Sum Hierarchy=Yes_x000d__x000a_Generate 2 3" xfId="31"/>
    <cellStyle name=" Writer Import]_x000d__x000a_Display Dialog=No_x000d__x000a__x000d__x000a_[Horizontal Arrange]_x000d__x000a_Dimensions Interlocking=Yes_x000d__x000a_Sum Hierarchy=Yes_x000d__x000a_Generate 2 4" xfId="32"/>
    <cellStyle name=" Writer Import]_x000d__x000a_Display Dialog=No_x000d__x000a__x000d__x000a_[Horizontal Arrange]_x000d__x000a_Dimensions Interlocking=Yes_x000d__x000a_Sum Hierarchy=Yes_x000d__x000a_Generate 2 4 2" xfId="33"/>
    <cellStyle name=" Writer Import]_x000d__x000a_Display Dialog=No_x000d__x000a__x000d__x000a_[Horizontal Arrange]_x000d__x000a_Dimensions Interlocking=Yes_x000d__x000a_Sum Hierarchy=Yes_x000d__x000a_Generate 2 5" xfId="34"/>
    <cellStyle name=" Writer Import]_x000d__x000a_Display Dialog=No_x000d__x000a__x000d__x000a_[Horizontal Arrange]_x000d__x000a_Dimensions Interlocking=Yes_x000d__x000a_Sum Hierarchy=Yes_x000d__x000a_Generate 2 6" xfId="35"/>
    <cellStyle name=" Writer Import]_x000d__x000a_Display Dialog=No_x000d__x000a__x000d__x000a_[Horizontal Arrange]_x000d__x000a_Dimensions Interlocking=Yes_x000d__x000a_Sum Hierarchy=Yes_x000d__x000a_Generate 2 7" xfId="36"/>
    <cellStyle name=" Writer Import]_x000d__x000a_Display Dialog=No_x000d__x000a__x000d__x000a_[Horizontal Arrange]_x000d__x000a_Dimensions Interlocking=Yes_x000d__x000a_Sum Hierarchy=Yes_x000d__x000a_Generate 20" xfId="37"/>
    <cellStyle name=" Writer Import]_x000d__x000a_Display Dialog=No_x000d__x000a__x000d__x000a_[Horizontal Arrange]_x000d__x000a_Dimensions Interlocking=Yes_x000d__x000a_Sum Hierarchy=Yes_x000d__x000a_Generate 21" xfId="38"/>
    <cellStyle name=" Writer Import]_x000d__x000a_Display Dialog=No_x000d__x000a__x000d__x000a_[Horizontal Arrange]_x000d__x000a_Dimensions Interlocking=Yes_x000d__x000a_Sum Hierarchy=Yes_x000d__x000a_Generate 22" xfId="39"/>
    <cellStyle name=" Writer Import]_x000d__x000a_Display Dialog=No_x000d__x000a__x000d__x000a_[Horizontal Arrange]_x000d__x000a_Dimensions Interlocking=Yes_x000d__x000a_Sum Hierarchy=Yes_x000d__x000a_Generate 23" xfId="40"/>
    <cellStyle name=" Writer Import]_x000d__x000a_Display Dialog=No_x000d__x000a__x000d__x000a_[Horizontal Arrange]_x000d__x000a_Dimensions Interlocking=Yes_x000d__x000a_Sum Hierarchy=Yes_x000d__x000a_Generate 24" xfId="41"/>
    <cellStyle name=" Writer Import]_x000d__x000a_Display Dialog=No_x000d__x000a__x000d__x000a_[Horizontal Arrange]_x000d__x000a_Dimensions Interlocking=Yes_x000d__x000a_Sum Hierarchy=Yes_x000d__x000a_Generate 25" xfId="42"/>
    <cellStyle name=" Writer Import]_x000d__x000a_Display Dialog=No_x000d__x000a__x000d__x000a_[Horizontal Arrange]_x000d__x000a_Dimensions Interlocking=Yes_x000d__x000a_Sum Hierarchy=Yes_x000d__x000a_Generate 26" xfId="43"/>
    <cellStyle name=" Writer Import]_x000d__x000a_Display Dialog=No_x000d__x000a__x000d__x000a_[Horizontal Arrange]_x000d__x000a_Dimensions Interlocking=Yes_x000d__x000a_Sum Hierarchy=Yes_x000d__x000a_Generate 27" xfId="44"/>
    <cellStyle name=" Writer Import]_x000d__x000a_Display Dialog=No_x000d__x000a__x000d__x000a_[Horizontal Arrange]_x000d__x000a_Dimensions Interlocking=Yes_x000d__x000a_Sum Hierarchy=Yes_x000d__x000a_Generate 28" xfId="45"/>
    <cellStyle name=" Writer Import]_x000d__x000a_Display Dialog=No_x000d__x000a__x000d__x000a_[Horizontal Arrange]_x000d__x000a_Dimensions Interlocking=Yes_x000d__x000a_Sum Hierarchy=Yes_x000d__x000a_Generate 29" xfId="46"/>
    <cellStyle name=" Writer Import]_x000d__x000a_Display Dialog=No_x000d__x000a__x000d__x000a_[Horizontal Arrange]_x000d__x000a_Dimensions Interlocking=Yes_x000d__x000a_Sum Hierarchy=Yes_x000d__x000a_Generate 3" xfId="47"/>
    <cellStyle name=" Writer Import]_x000d__x000a_Display Dialog=No_x000d__x000a__x000d__x000a_[Horizontal Arrange]_x000d__x000a_Dimensions Interlocking=Yes_x000d__x000a_Sum Hierarchy=Yes_x000d__x000a_Generate 3 2" xfId="48"/>
    <cellStyle name=" Writer Import]_x000d__x000a_Display Dialog=No_x000d__x000a__x000d__x000a_[Horizontal Arrange]_x000d__x000a_Dimensions Interlocking=Yes_x000d__x000a_Sum Hierarchy=Yes_x000d__x000a_Generate 3 2 2" xfId="49"/>
    <cellStyle name=" Writer Import]_x000d__x000a_Display Dialog=No_x000d__x000a__x000d__x000a_[Horizontal Arrange]_x000d__x000a_Dimensions Interlocking=Yes_x000d__x000a_Sum Hierarchy=Yes_x000d__x000a_Generate 3 3" xfId="50"/>
    <cellStyle name=" Writer Import]_x000d__x000a_Display Dialog=No_x000d__x000a__x000d__x000a_[Horizontal Arrange]_x000d__x000a_Dimensions Interlocking=Yes_x000d__x000a_Sum Hierarchy=Yes_x000d__x000a_Generate 3 4" xfId="51"/>
    <cellStyle name=" Writer Import]_x000d__x000a_Display Dialog=No_x000d__x000a__x000d__x000a_[Horizontal Arrange]_x000d__x000a_Dimensions Interlocking=Yes_x000d__x000a_Sum Hierarchy=Yes_x000d__x000a_Generate 3 4 2" xfId="52"/>
    <cellStyle name=" Writer Import]_x000d__x000a_Display Dialog=No_x000d__x000a__x000d__x000a_[Horizontal Arrange]_x000d__x000a_Dimensions Interlocking=Yes_x000d__x000a_Sum Hierarchy=Yes_x000d__x000a_Generate 3 5" xfId="53"/>
    <cellStyle name=" Writer Import]_x000d__x000a_Display Dialog=No_x000d__x000a__x000d__x000a_[Horizontal Arrange]_x000d__x000a_Dimensions Interlocking=Yes_x000d__x000a_Sum Hierarchy=Yes_x000d__x000a_Generate 3 6" xfId="54"/>
    <cellStyle name=" Writer Import]_x000d__x000a_Display Dialog=No_x000d__x000a__x000d__x000a_[Horizontal Arrange]_x000d__x000a_Dimensions Interlocking=Yes_x000d__x000a_Sum Hierarchy=Yes_x000d__x000a_Generate 3 7" xfId="55"/>
    <cellStyle name=" Writer Import]_x000d__x000a_Display Dialog=No_x000d__x000a__x000d__x000a_[Horizontal Arrange]_x000d__x000a_Dimensions Interlocking=Yes_x000d__x000a_Sum Hierarchy=Yes_x000d__x000a_Generate 30" xfId="56"/>
    <cellStyle name=" Writer Import]_x000d__x000a_Display Dialog=No_x000d__x000a__x000d__x000a_[Horizontal Arrange]_x000d__x000a_Dimensions Interlocking=Yes_x000d__x000a_Sum Hierarchy=Yes_x000d__x000a_Generate 31" xfId="57"/>
    <cellStyle name=" Writer Import]_x000d__x000a_Display Dialog=No_x000d__x000a__x000d__x000a_[Horizontal Arrange]_x000d__x000a_Dimensions Interlocking=Yes_x000d__x000a_Sum Hierarchy=Yes_x000d__x000a_Generate 32" xfId="58"/>
    <cellStyle name=" Writer Import]_x000d__x000a_Display Dialog=No_x000d__x000a__x000d__x000a_[Horizontal Arrange]_x000d__x000a_Dimensions Interlocking=Yes_x000d__x000a_Sum Hierarchy=Yes_x000d__x000a_Generate 33" xfId="59"/>
    <cellStyle name=" Writer Import]_x000d__x000a_Display Dialog=No_x000d__x000a__x000d__x000a_[Horizontal Arrange]_x000d__x000a_Dimensions Interlocking=Yes_x000d__x000a_Sum Hierarchy=Yes_x000d__x000a_Generate 34" xfId="60"/>
    <cellStyle name=" Writer Import]_x000d__x000a_Display Dialog=No_x000d__x000a__x000d__x000a_[Horizontal Arrange]_x000d__x000a_Dimensions Interlocking=Yes_x000d__x000a_Sum Hierarchy=Yes_x000d__x000a_Generate 4" xfId="61"/>
    <cellStyle name=" Writer Import]_x000d__x000a_Display Dialog=No_x000d__x000a__x000d__x000a_[Horizontal Arrange]_x000d__x000a_Dimensions Interlocking=Yes_x000d__x000a_Sum Hierarchy=Yes_x000d__x000a_Generate 4 2" xfId="62"/>
    <cellStyle name=" Writer Import]_x000d__x000a_Display Dialog=No_x000d__x000a__x000d__x000a_[Horizontal Arrange]_x000d__x000a_Dimensions Interlocking=Yes_x000d__x000a_Sum Hierarchy=Yes_x000d__x000a_Generate 4 3" xfId="63"/>
    <cellStyle name=" Writer Import]_x000d__x000a_Display Dialog=No_x000d__x000a__x000d__x000a_[Horizontal Arrange]_x000d__x000a_Dimensions Interlocking=Yes_x000d__x000a_Sum Hierarchy=Yes_x000d__x000a_Generate 5" xfId="64"/>
    <cellStyle name=" Writer Import]_x000d__x000a_Display Dialog=No_x000d__x000a__x000d__x000a_[Horizontal Arrange]_x000d__x000a_Dimensions Interlocking=Yes_x000d__x000a_Sum Hierarchy=Yes_x000d__x000a_Generate 5 2" xfId="65"/>
    <cellStyle name=" Writer Import]_x000d__x000a_Display Dialog=No_x000d__x000a__x000d__x000a_[Horizontal Arrange]_x000d__x000a_Dimensions Interlocking=Yes_x000d__x000a_Sum Hierarchy=Yes_x000d__x000a_Generate 5 3" xfId="66"/>
    <cellStyle name=" Writer Import]_x000d__x000a_Display Dialog=No_x000d__x000a__x000d__x000a_[Horizontal Arrange]_x000d__x000a_Dimensions Interlocking=Yes_x000d__x000a_Sum Hierarchy=Yes_x000d__x000a_Generate 6" xfId="67"/>
    <cellStyle name=" Writer Import]_x000d__x000a_Display Dialog=No_x000d__x000a__x000d__x000a_[Horizontal Arrange]_x000d__x000a_Dimensions Interlocking=Yes_x000d__x000a_Sum Hierarchy=Yes_x000d__x000a_Generate 6 2" xfId="68"/>
    <cellStyle name=" Writer Import]_x000d__x000a_Display Dialog=No_x000d__x000a__x000d__x000a_[Horizontal Arrange]_x000d__x000a_Dimensions Interlocking=Yes_x000d__x000a_Sum Hierarchy=Yes_x000d__x000a_Generate 7" xfId="69"/>
    <cellStyle name=" Writer Import]_x000d__x000a_Display Dialog=No_x000d__x000a__x000d__x000a_[Horizontal Arrange]_x000d__x000a_Dimensions Interlocking=Yes_x000d__x000a_Sum Hierarchy=Yes_x000d__x000a_Generate 7 2" xfId="70"/>
    <cellStyle name=" Writer Import]_x000d__x000a_Display Dialog=No_x000d__x000a__x000d__x000a_[Horizontal Arrange]_x000d__x000a_Dimensions Interlocking=Yes_x000d__x000a_Sum Hierarchy=Yes_x000d__x000a_Generate 8" xfId="71"/>
    <cellStyle name=" Writer Import]_x000d__x000a_Display Dialog=No_x000d__x000a__x000d__x000a_[Horizontal Arrange]_x000d__x000a_Dimensions Interlocking=Yes_x000d__x000a_Sum Hierarchy=Yes_x000d__x000a_Generate 9" xfId="72"/>
    <cellStyle name=" Writer Import]_x000d__x000a_Display Dialog=No_x000d__x000a__x000d__x000a_[Horizontal Arrange]_x000d__x000a_Dimensions Interlocking=Yes_x000d__x000a_Sum Hierarchy=Yes_x000d__x000a_Generate_X" xfId="73"/>
    <cellStyle name="_BSD 3-April-10 " xfId="74"/>
    <cellStyle name="_BSD 3-August 09 " xfId="75"/>
    <cellStyle name="_BSD 3-August-10 " xfId="76"/>
    <cellStyle name="_BSD 3-December 09 " xfId="77"/>
    <cellStyle name="_BSD 3-February-10 " xfId="78"/>
    <cellStyle name="_BSD 3-January-10 " xfId="79"/>
    <cellStyle name="_BSD 3-JuLY 09 " xfId="80"/>
    <cellStyle name="_BSD 3-July-10 " xfId="81"/>
    <cellStyle name="_BSD 3-June-10 " xfId="82"/>
    <cellStyle name="_BSD 3-March-10 " xfId="83"/>
    <cellStyle name="_BSD 3-May-10 " xfId="84"/>
    <cellStyle name="_BSD 3-November 09 " xfId="85"/>
    <cellStyle name="_BSD 3-October 09 " xfId="86"/>
    <cellStyle name="_BSD 3-September 09 " xfId="87"/>
    <cellStyle name="_BSD 3-September-10 " xfId="88"/>
    <cellStyle name="Comma" xfId="1" builtinId="3"/>
    <cellStyle name="Comma 3" xfId="5"/>
    <cellStyle name="Hyperlink" xfId="4" builtinId="8"/>
    <cellStyle name="Hyperlink 2" xfId="97"/>
    <cellStyle name="Hyperlink 4" xfId="12"/>
    <cellStyle name="Îáû÷íûé_23_1 " xfId="89"/>
    <cellStyle name="imf-one decimal" xfId="6"/>
    <cellStyle name="N " xfId="90"/>
    <cellStyle name="Normal" xfId="0" builtinId="0"/>
    <cellStyle name="Normal 1085" xfId="101"/>
    <cellStyle name="Normal 1119 2" xfId="95"/>
    <cellStyle name="Normal 2" xfId="3"/>
    <cellStyle name="Normal 2 2" xfId="118"/>
    <cellStyle name="Normal 2 2 2" xfId="96"/>
    <cellStyle name="Normal 2 2 2 2" xfId="111"/>
    <cellStyle name="Normal 2 3" xfId="106"/>
    <cellStyle name="Normal 2 4" xfId="11"/>
    <cellStyle name="Normal 2 7" xfId="100"/>
    <cellStyle name="Normal 3" xfId="98"/>
    <cellStyle name="Normal 3 2" xfId="112"/>
    <cellStyle name="Normal 3 3" xfId="105"/>
    <cellStyle name="Normal 3 4" xfId="117"/>
    <cellStyle name="Normal 4" xfId="119"/>
    <cellStyle name="Normal 4 2" xfId="107"/>
    <cellStyle name="Normal 5" xfId="102"/>
    <cellStyle name="Normal 5 2" xfId="108"/>
    <cellStyle name="Normal 5 3" xfId="113"/>
    <cellStyle name="Normal 6" xfId="94"/>
    <cellStyle name="Normal 6 2" xfId="110"/>
    <cellStyle name="Normal 7" xfId="10"/>
    <cellStyle name="Normal 7 5" xfId="99"/>
    <cellStyle name="Normal 8" xfId="103"/>
    <cellStyle name="Normal 8 2" xfId="114"/>
    <cellStyle name="Normal 9" xfId="104"/>
    <cellStyle name="Normal 9 2" xfId="115"/>
    <cellStyle name="Percent" xfId="2" builtinId="5"/>
    <cellStyle name="Percent 2" xfId="7"/>
    <cellStyle name="Percent 2 2" xfId="116"/>
    <cellStyle name="Percent 2 3" xfId="109"/>
    <cellStyle name="s_Valuation " xfId="91"/>
    <cellStyle name="ssp " xfId="92"/>
    <cellStyle name="Standard 2" xfId="8"/>
    <cellStyle name="Ввод " xfId="93"/>
    <cellStyle name="Обычный_TAB44"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Simulated</a:t>
            </a:r>
            <a:r>
              <a:rPr lang="en-GB" baseline="0"/>
              <a:t> capital ratios (2019-2024)</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'ST for everyone'!$A$36</c:f>
              <c:strCache>
                <c:ptCount val="1"/>
                <c:pt idx="0">
                  <c:v>IMF GDP outlook</c:v>
                </c:pt>
              </c:strCache>
            </c:strRef>
          </c:tx>
          <c:spPr>
            <a:ln w="28575" cap="rnd">
              <a:solidFill>
                <a:schemeClr val="accent2"/>
              </a:solidFill>
              <a:round/>
            </a:ln>
            <a:effectLst/>
          </c:spPr>
          <c:marker>
            <c:symbol val="none"/>
          </c:marker>
          <c:cat>
            <c:numRef>
              <c:f>'ST for everyone'!$B$35:$G$35</c:f>
              <c:numCache>
                <c:formatCode>General</c:formatCode>
                <c:ptCount val="6"/>
                <c:pt idx="0">
                  <c:v>2019</c:v>
                </c:pt>
                <c:pt idx="1">
                  <c:v>2020</c:v>
                </c:pt>
                <c:pt idx="2">
                  <c:v>2021</c:v>
                </c:pt>
                <c:pt idx="3">
                  <c:v>2022</c:v>
                </c:pt>
                <c:pt idx="4">
                  <c:v>2023</c:v>
                </c:pt>
                <c:pt idx="5">
                  <c:v>2024</c:v>
                </c:pt>
              </c:numCache>
            </c:numRef>
          </c:cat>
          <c:val>
            <c:numRef>
              <c:f>'ST for everyone'!$B$36:$G$36</c:f>
              <c:numCache>
                <c:formatCode>0.0%</c:formatCode>
                <c:ptCount val="6"/>
                <c:pt idx="0">
                  <c:v>0.13666975711874799</c:v>
                </c:pt>
                <c:pt idx="1">
                  <c:v>0.13271043508484967</c:v>
                </c:pt>
                <c:pt idx="2">
                  <c:v>0.13074365542383273</c:v>
                </c:pt>
                <c:pt idx="3">
                  <c:v>0.13277687576281577</c:v>
                </c:pt>
                <c:pt idx="4">
                  <c:v>0.13288670627129034</c:v>
                </c:pt>
                <c:pt idx="5">
                  <c:v>0.13259043508484966</c:v>
                </c:pt>
              </c:numCache>
            </c:numRef>
          </c:val>
          <c:smooth val="0"/>
          <c:extLst>
            <c:ext xmlns:c16="http://schemas.microsoft.com/office/drawing/2014/chart" uri="{C3380CC4-5D6E-409C-BE32-E72D297353CC}">
              <c16:uniqueId val="{00000001-87CE-4877-AF87-7DC688DD3189}"/>
            </c:ext>
          </c:extLst>
        </c:ser>
        <c:ser>
          <c:idx val="2"/>
          <c:order val="2"/>
          <c:tx>
            <c:strRef>
              <c:f>'ST for everyone'!$A$37</c:f>
              <c:strCache>
                <c:ptCount val="1"/>
                <c:pt idx="0">
                  <c:v>Scenario 1 (please rename)</c:v>
                </c:pt>
              </c:strCache>
            </c:strRef>
          </c:tx>
          <c:spPr>
            <a:ln w="28575" cap="rnd">
              <a:solidFill>
                <a:schemeClr val="accent3"/>
              </a:solidFill>
              <a:round/>
            </a:ln>
            <a:effectLst/>
          </c:spPr>
          <c:marker>
            <c:symbol val="none"/>
          </c:marker>
          <c:cat>
            <c:numRef>
              <c:f>'ST for everyone'!$B$35:$G$35</c:f>
              <c:numCache>
                <c:formatCode>General</c:formatCode>
                <c:ptCount val="6"/>
                <c:pt idx="0">
                  <c:v>2019</c:v>
                </c:pt>
                <c:pt idx="1">
                  <c:v>2020</c:v>
                </c:pt>
                <c:pt idx="2">
                  <c:v>2021</c:v>
                </c:pt>
                <c:pt idx="3">
                  <c:v>2022</c:v>
                </c:pt>
                <c:pt idx="4">
                  <c:v>2023</c:v>
                </c:pt>
                <c:pt idx="5">
                  <c:v>2024</c:v>
                </c:pt>
              </c:numCache>
            </c:numRef>
          </c:cat>
          <c:val>
            <c:numRef>
              <c:f>'ST for everyone'!$B$37:$G$37</c:f>
              <c:numCache>
                <c:formatCode>0.0%</c:formatCode>
                <c:ptCount val="6"/>
                <c:pt idx="0">
                  <c:v>0.13666975711874799</c:v>
                </c:pt>
                <c:pt idx="1">
                  <c:v>0</c:v>
                </c:pt>
                <c:pt idx="2">
                  <c:v>0</c:v>
                </c:pt>
                <c:pt idx="3">
                  <c:v>0</c:v>
                </c:pt>
                <c:pt idx="4">
                  <c:v>0</c:v>
                </c:pt>
                <c:pt idx="5">
                  <c:v>0</c:v>
                </c:pt>
              </c:numCache>
            </c:numRef>
          </c:val>
          <c:smooth val="0"/>
          <c:extLst>
            <c:ext xmlns:c16="http://schemas.microsoft.com/office/drawing/2014/chart" uri="{C3380CC4-5D6E-409C-BE32-E72D297353CC}">
              <c16:uniqueId val="{00000002-87CE-4877-AF87-7DC688DD3189}"/>
            </c:ext>
          </c:extLst>
        </c:ser>
        <c:ser>
          <c:idx val="3"/>
          <c:order val="3"/>
          <c:tx>
            <c:strRef>
              <c:f>'ST for everyone'!$A$38</c:f>
              <c:strCache>
                <c:ptCount val="1"/>
                <c:pt idx="0">
                  <c:v>Scenario 2 (please rename)</c:v>
                </c:pt>
              </c:strCache>
            </c:strRef>
          </c:tx>
          <c:spPr>
            <a:ln w="28575" cap="rnd">
              <a:solidFill>
                <a:schemeClr val="accent4"/>
              </a:solidFill>
              <a:round/>
            </a:ln>
            <a:effectLst/>
          </c:spPr>
          <c:marker>
            <c:symbol val="none"/>
          </c:marker>
          <c:cat>
            <c:numRef>
              <c:f>'ST for everyone'!$B$35:$G$35</c:f>
              <c:numCache>
                <c:formatCode>General</c:formatCode>
                <c:ptCount val="6"/>
                <c:pt idx="0">
                  <c:v>2019</c:v>
                </c:pt>
                <c:pt idx="1">
                  <c:v>2020</c:v>
                </c:pt>
                <c:pt idx="2">
                  <c:v>2021</c:v>
                </c:pt>
                <c:pt idx="3">
                  <c:v>2022</c:v>
                </c:pt>
                <c:pt idx="4">
                  <c:v>2023</c:v>
                </c:pt>
                <c:pt idx="5">
                  <c:v>2024</c:v>
                </c:pt>
              </c:numCache>
            </c:numRef>
          </c:cat>
          <c:val>
            <c:numRef>
              <c:f>'ST for everyone'!$B$38:$G$38</c:f>
              <c:numCache>
                <c:formatCode>0.0%</c:formatCode>
                <c:ptCount val="6"/>
                <c:pt idx="0">
                  <c:v>0.13666975711874799</c:v>
                </c:pt>
                <c:pt idx="1">
                  <c:v>0</c:v>
                </c:pt>
                <c:pt idx="2">
                  <c:v>0</c:v>
                </c:pt>
                <c:pt idx="3">
                  <c:v>0</c:v>
                </c:pt>
                <c:pt idx="4">
                  <c:v>0</c:v>
                </c:pt>
                <c:pt idx="5">
                  <c:v>0</c:v>
                </c:pt>
              </c:numCache>
            </c:numRef>
          </c:val>
          <c:smooth val="0"/>
          <c:extLst>
            <c:ext xmlns:c16="http://schemas.microsoft.com/office/drawing/2014/chart" uri="{C3380CC4-5D6E-409C-BE32-E72D297353CC}">
              <c16:uniqueId val="{00000003-87CE-4877-AF87-7DC688DD3189}"/>
            </c:ext>
          </c:extLst>
        </c:ser>
        <c:ser>
          <c:idx val="4"/>
          <c:order val="4"/>
          <c:tx>
            <c:strRef>
              <c:f>'ST for everyone'!$A$39</c:f>
              <c:strCache>
                <c:ptCount val="1"/>
                <c:pt idx="0">
                  <c:v>Scenario 3 (please rename)</c:v>
                </c:pt>
              </c:strCache>
            </c:strRef>
          </c:tx>
          <c:spPr>
            <a:ln w="28575" cap="rnd">
              <a:solidFill>
                <a:schemeClr val="accent5"/>
              </a:solidFill>
              <a:round/>
            </a:ln>
            <a:effectLst/>
          </c:spPr>
          <c:marker>
            <c:symbol val="none"/>
          </c:marker>
          <c:cat>
            <c:numRef>
              <c:f>'ST for everyone'!$B$35:$G$35</c:f>
              <c:numCache>
                <c:formatCode>General</c:formatCode>
                <c:ptCount val="6"/>
                <c:pt idx="0">
                  <c:v>2019</c:v>
                </c:pt>
                <c:pt idx="1">
                  <c:v>2020</c:v>
                </c:pt>
                <c:pt idx="2">
                  <c:v>2021</c:v>
                </c:pt>
                <c:pt idx="3">
                  <c:v>2022</c:v>
                </c:pt>
                <c:pt idx="4">
                  <c:v>2023</c:v>
                </c:pt>
                <c:pt idx="5">
                  <c:v>2024</c:v>
                </c:pt>
              </c:numCache>
            </c:numRef>
          </c:cat>
          <c:val>
            <c:numRef>
              <c:f>'ST for everyone'!$B$39:$G$39</c:f>
              <c:numCache>
                <c:formatCode>0.0%</c:formatCode>
                <c:ptCount val="6"/>
                <c:pt idx="0">
                  <c:v>0.13666975711874799</c:v>
                </c:pt>
                <c:pt idx="1">
                  <c:v>0</c:v>
                </c:pt>
                <c:pt idx="2">
                  <c:v>0</c:v>
                </c:pt>
                <c:pt idx="3">
                  <c:v>0</c:v>
                </c:pt>
                <c:pt idx="4">
                  <c:v>0</c:v>
                </c:pt>
                <c:pt idx="5">
                  <c:v>0</c:v>
                </c:pt>
              </c:numCache>
            </c:numRef>
          </c:val>
          <c:smooth val="0"/>
          <c:extLst>
            <c:ext xmlns:c16="http://schemas.microsoft.com/office/drawing/2014/chart" uri="{C3380CC4-5D6E-409C-BE32-E72D297353CC}">
              <c16:uniqueId val="{00000004-87CE-4877-AF87-7DC688DD3189}"/>
            </c:ext>
          </c:extLst>
        </c:ser>
        <c:dLbls>
          <c:showLegendKey val="0"/>
          <c:showVal val="0"/>
          <c:showCatName val="0"/>
          <c:showSerName val="0"/>
          <c:showPercent val="0"/>
          <c:showBubbleSize val="0"/>
        </c:dLbls>
        <c:smooth val="0"/>
        <c:axId val="1236424024"/>
        <c:axId val="1236423696"/>
        <c:extLst>
          <c:ext xmlns:c15="http://schemas.microsoft.com/office/drawing/2012/chart" uri="{02D57815-91ED-43cb-92C2-25804820EDAC}">
            <c15:filteredLineSeries>
              <c15:ser>
                <c:idx val="0"/>
                <c:order val="0"/>
                <c:tx>
                  <c:strRef>
                    <c:extLst>
                      <c:ext uri="{02D57815-91ED-43cb-92C2-25804820EDAC}">
                        <c15:formulaRef>
                          <c15:sqref>'ST for everyone'!$A$35</c15:sqref>
                        </c15:formulaRef>
                      </c:ext>
                    </c:extLst>
                    <c:strCache>
                      <c:ptCount val="1"/>
                      <c:pt idx="0">
                        <c:v>(CET1) capital ratio path based on macroeconomic scenarios</c:v>
                      </c:pt>
                    </c:strCache>
                  </c:strRef>
                </c:tx>
                <c:spPr>
                  <a:ln w="28575" cap="rnd">
                    <a:solidFill>
                      <a:schemeClr val="accent1"/>
                    </a:solidFill>
                    <a:round/>
                  </a:ln>
                  <a:effectLst/>
                </c:spPr>
                <c:marker>
                  <c:symbol val="none"/>
                </c:marker>
                <c:cat>
                  <c:numRef>
                    <c:extLst>
                      <c:ext uri="{02D57815-91ED-43cb-92C2-25804820EDAC}">
                        <c15:formulaRef>
                          <c15:sqref>'ST for everyone'!$B$35:$G$35</c15:sqref>
                        </c15:formulaRef>
                      </c:ext>
                    </c:extLst>
                    <c:numCache>
                      <c:formatCode>General</c:formatCode>
                      <c:ptCount val="6"/>
                      <c:pt idx="0">
                        <c:v>2019</c:v>
                      </c:pt>
                      <c:pt idx="1">
                        <c:v>2020</c:v>
                      </c:pt>
                      <c:pt idx="2">
                        <c:v>2021</c:v>
                      </c:pt>
                      <c:pt idx="3">
                        <c:v>2022</c:v>
                      </c:pt>
                      <c:pt idx="4">
                        <c:v>2023</c:v>
                      </c:pt>
                      <c:pt idx="5">
                        <c:v>2024</c:v>
                      </c:pt>
                    </c:numCache>
                  </c:numRef>
                </c:cat>
                <c:val>
                  <c:numRef>
                    <c:extLst>
                      <c:ext uri="{02D57815-91ED-43cb-92C2-25804820EDAC}">
                        <c15:formulaRef>
                          <c15:sqref>'ST for everyone'!$B$35:$G$35</c15:sqref>
                        </c15:formulaRef>
                      </c:ext>
                    </c:extLst>
                    <c:numCache>
                      <c:formatCode>General</c:formatCode>
                      <c:ptCount val="6"/>
                      <c:pt idx="0">
                        <c:v>2019</c:v>
                      </c:pt>
                      <c:pt idx="1">
                        <c:v>2020</c:v>
                      </c:pt>
                      <c:pt idx="2">
                        <c:v>2021</c:v>
                      </c:pt>
                      <c:pt idx="3">
                        <c:v>2022</c:v>
                      </c:pt>
                      <c:pt idx="4">
                        <c:v>2023</c:v>
                      </c:pt>
                      <c:pt idx="5">
                        <c:v>2024</c:v>
                      </c:pt>
                    </c:numCache>
                  </c:numRef>
                </c:val>
                <c:smooth val="0"/>
                <c:extLst>
                  <c:ext xmlns:c16="http://schemas.microsoft.com/office/drawing/2014/chart" uri="{C3380CC4-5D6E-409C-BE32-E72D297353CC}">
                    <c16:uniqueId val="{00000000-87CE-4877-AF87-7DC688DD3189}"/>
                  </c:ext>
                </c:extLst>
              </c15:ser>
            </c15:filteredLineSeries>
          </c:ext>
        </c:extLst>
      </c:lineChart>
      <c:catAx>
        <c:axId val="1236424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6423696"/>
        <c:crosses val="autoZero"/>
        <c:auto val="1"/>
        <c:lblAlgn val="ctr"/>
        <c:lblOffset val="100"/>
        <c:noMultiLvlLbl val="0"/>
      </c:catAx>
      <c:valAx>
        <c:axId val="1236423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6424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10</xdr:row>
      <xdr:rowOff>142875</xdr:rowOff>
    </xdr:from>
    <xdr:to>
      <xdr:col>17</xdr:col>
      <xdr:colOff>571500</xdr:colOff>
      <xdr:row>43</xdr:row>
      <xdr:rowOff>19050</xdr:rowOff>
    </xdr:to>
    <xdr:sp macro="" textlink="">
      <xdr:nvSpPr>
        <xdr:cNvPr id="3" name="AutoShape 8856"/>
        <xdr:cNvSpPr>
          <a:spLocks noChangeAspect="1" noChangeArrowheads="1"/>
        </xdr:cNvSpPr>
      </xdr:nvSpPr>
      <xdr:spPr bwMode="auto">
        <a:xfrm>
          <a:off x="8391525" y="3981450"/>
          <a:ext cx="7162800"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168274</xdr:colOff>
      <xdr:row>34</xdr:row>
      <xdr:rowOff>139700</xdr:rowOff>
    </xdr:from>
    <xdr:to>
      <xdr:col>13</xdr:col>
      <xdr:colOff>1143000</xdr:colOff>
      <xdr:row>50</xdr:row>
      <xdr:rowOff>317500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StressTesting/SecondGenerationST/OfficialPublication/Solvency/Next%20Generation%20Balance%20Sheet%20Stress%20Testing_v6%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_Overview"/>
      <sheetName val="Info_RoadMap"/>
      <sheetName val="Info_Solvency"/>
      <sheetName val="Input_Country"/>
      <sheetName val="Input_Satellite"/>
      <sheetName val="Input_Banks"/>
      <sheetName val="Stats"/>
      <sheetName val="Assumptions"/>
      <sheetName val="Calculation"/>
      <sheetName val="Summary"/>
      <sheetName val="Summary_BxB"/>
      <sheetName val="Sensitivity"/>
      <sheetName val="Y1_BxB"/>
      <sheetName val="Y2_BxB"/>
      <sheetName val="Y3_BxB"/>
      <sheetName val="Y4_BxB"/>
      <sheetName val="Y5_BxB"/>
      <sheetName val="Setup"/>
      <sheetName val="Parameter"/>
      <sheetName val="Variables"/>
    </sheetNames>
    <sheetDataSet>
      <sheetData sheetId="0"/>
      <sheetData sheetId="1"/>
      <sheetData sheetId="2"/>
      <sheetData sheetId="3"/>
      <sheetData sheetId="4"/>
      <sheetData sheetId="5"/>
      <sheetData sheetId="6"/>
      <sheetData sheetId="7">
        <row r="15">
          <cell r="C15" t="str">
            <v>Broad sectors (Basel II)</v>
          </cell>
        </row>
        <row r="46">
          <cell r="C46" t="str">
            <v>Macro</v>
          </cell>
        </row>
        <row r="63">
          <cell r="F63" t="str">
            <v>Relative</v>
          </cell>
          <cell r="G63" t="str">
            <v>Relative</v>
          </cell>
          <cell r="H63" t="str">
            <v>Relative</v>
          </cell>
          <cell r="I63" t="str">
            <v>Relative</v>
          </cell>
          <cell r="J63" t="str">
            <v>Relative</v>
          </cell>
        </row>
        <row r="64">
          <cell r="F64">
            <v>0.1</v>
          </cell>
          <cell r="G64">
            <v>0.1</v>
          </cell>
          <cell r="H64">
            <v>0.1</v>
          </cell>
          <cell r="I64">
            <v>0.1</v>
          </cell>
          <cell r="J64">
            <v>0.1</v>
          </cell>
        </row>
        <row r="66">
          <cell r="F66" t="str">
            <v>Relative</v>
          </cell>
          <cell r="G66" t="str">
            <v>Relative</v>
          </cell>
          <cell r="H66" t="str">
            <v>Relative</v>
          </cell>
          <cell r="I66" t="str">
            <v>Relative</v>
          </cell>
          <cell r="J66" t="str">
            <v>Relative</v>
          </cell>
        </row>
        <row r="68">
          <cell r="F68" t="str">
            <v>Relative</v>
          </cell>
        </row>
        <row r="69">
          <cell r="F69">
            <v>0</v>
          </cell>
        </row>
      </sheetData>
      <sheetData sheetId="8"/>
      <sheetData sheetId="9">
        <row r="57">
          <cell r="G57">
            <v>0.08</v>
          </cell>
          <cell r="H57">
            <v>0.08</v>
          </cell>
          <cell r="I57">
            <v>0.08</v>
          </cell>
          <cell r="J57">
            <v>0.08</v>
          </cell>
          <cell r="K57">
            <v>0.08</v>
          </cell>
          <cell r="L57">
            <v>0.08</v>
          </cell>
        </row>
        <row r="58">
          <cell r="G58">
            <v>0.04</v>
          </cell>
          <cell r="H58">
            <v>0.04</v>
          </cell>
          <cell r="I58">
            <v>0.04</v>
          </cell>
          <cell r="J58">
            <v>4.4999999999999998E-2</v>
          </cell>
          <cell r="K58">
            <v>5.5E-2</v>
          </cell>
          <cell r="L58">
            <v>0.06</v>
          </cell>
        </row>
        <row r="59">
          <cell r="G59">
            <v>0.02</v>
          </cell>
          <cell r="H59">
            <v>0.02</v>
          </cell>
          <cell r="I59">
            <v>0.02</v>
          </cell>
          <cell r="J59">
            <v>3.5000000000000003E-2</v>
          </cell>
          <cell r="K59">
            <v>0.04</v>
          </cell>
          <cell r="L59">
            <v>4.4999999999999998E-2</v>
          </cell>
        </row>
      </sheetData>
      <sheetData sheetId="10"/>
      <sheetData sheetId="11"/>
      <sheetData sheetId="12"/>
      <sheetData sheetId="13"/>
      <sheetData sheetId="14"/>
      <sheetData sheetId="15"/>
      <sheetData sheetId="16"/>
      <sheetData sheetId="17">
        <row r="21">
          <cell r="C21">
            <v>15</v>
          </cell>
        </row>
        <row r="25">
          <cell r="C25">
            <v>0</v>
          </cell>
        </row>
      </sheetData>
      <sheetData sheetId="18">
        <row r="93">
          <cell r="D93">
            <v>-2.18E-2</v>
          </cell>
        </row>
        <row r="94">
          <cell r="D94">
            <v>-1.0699999999999999E-2</v>
          </cell>
        </row>
        <row r="95">
          <cell r="D95">
            <v>4.4000000000000003E-3</v>
          </cell>
        </row>
      </sheetData>
      <sheetData sheetId="19">
        <row r="43">
          <cell r="C43">
            <v>1</v>
          </cell>
          <cell r="D43">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mf.org/en/Publications/WP/Issues/2016/12/31/Rules-of-Thumb-for-Bank-Solvency-Stress-Testing-41047" TargetMode="External"/><Relationship Id="rId1" Type="http://schemas.openxmlformats.org/officeDocument/2006/relationships/hyperlink" Target="http://www.imf.org/external/pubs/cat/longres.aspx?sk=24798.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mf.org/en/Publications/WP/Issues/2016/12/31/Rules-of-Thumb-for-Bank-Solvency-Stress-Testing-4104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oogle.de/url?sa=t&amp;rct=j&amp;q=&amp;esrc=s&amp;source=web&amp;cd=&amp;ved=2ahUKEwiPssGu5NzuAhXZuaQKHTu6DgkQFjAAegQIBxAC&amp;url=https%3A%2F%2Fwww.imf.org%2F-%2Fmedia%2FFiles%2FPublications%2FWEO%2F2021%2FUpdate%2FJanuary%2FEnglish%2Fdata%2FWEOJan2021update.ashx&amp;usg=A" TargetMode="External"/><Relationship Id="rId1" Type="http://schemas.openxmlformats.org/officeDocument/2006/relationships/hyperlink" Target="https://www.imf.org/en/Publications/WEO/weo-database/2020/Octobe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data.imf.org/?sk=51B096FA-2CD2-40C2-8D09-0699CC1764DA&amp;sId=13900303418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sheetPr>
  <dimension ref="B1:I11"/>
  <sheetViews>
    <sheetView showGridLines="0" zoomScale="90" zoomScaleNormal="90" workbookViewId="0">
      <selection activeCell="E14" sqref="E14"/>
    </sheetView>
  </sheetViews>
  <sheetFormatPr defaultColWidth="11.453125" defaultRowHeight="12.5"/>
  <cols>
    <col min="1" max="1" width="2.7265625" style="2" customWidth="1"/>
    <col min="2" max="2" width="11.453125" style="2" customWidth="1"/>
    <col min="3" max="3" width="2.7265625" style="2" customWidth="1"/>
    <col min="4" max="4" width="16.453125" style="2" customWidth="1"/>
    <col min="5" max="5" width="19" style="2" customWidth="1"/>
    <col min="6" max="6" width="18.54296875" style="2" customWidth="1"/>
    <col min="7" max="7" width="21.1796875" style="2" customWidth="1"/>
    <col min="8" max="8" width="15" style="2" customWidth="1"/>
    <col min="9" max="9" width="18.81640625" style="2" bestFit="1" customWidth="1"/>
    <col min="10" max="10" width="18.81640625" style="2" customWidth="1"/>
    <col min="11" max="256" width="11.453125" style="2"/>
    <col min="257" max="257" width="2.7265625" style="2" customWidth="1"/>
    <col min="258" max="258" width="11.453125" style="2" customWidth="1"/>
    <col min="259" max="259" width="2.7265625" style="2" customWidth="1"/>
    <col min="260" max="260" width="16.453125" style="2" customWidth="1"/>
    <col min="261" max="261" width="19" style="2" customWidth="1"/>
    <col min="262" max="262" width="18.54296875" style="2" customWidth="1"/>
    <col min="263" max="263" width="21.1796875" style="2" customWidth="1"/>
    <col min="264" max="264" width="15" style="2" customWidth="1"/>
    <col min="265" max="265" width="18.81640625" style="2" bestFit="1" customWidth="1"/>
    <col min="266" max="266" width="18.81640625" style="2" customWidth="1"/>
    <col min="267" max="512" width="11.453125" style="2"/>
    <col min="513" max="513" width="2.7265625" style="2" customWidth="1"/>
    <col min="514" max="514" width="11.453125" style="2" customWidth="1"/>
    <col min="515" max="515" width="2.7265625" style="2" customWidth="1"/>
    <col min="516" max="516" width="16.453125" style="2" customWidth="1"/>
    <col min="517" max="517" width="19" style="2" customWidth="1"/>
    <col min="518" max="518" width="18.54296875" style="2" customWidth="1"/>
    <col min="519" max="519" width="21.1796875" style="2" customWidth="1"/>
    <col min="520" max="520" width="15" style="2" customWidth="1"/>
    <col min="521" max="521" width="18.81640625" style="2" bestFit="1" customWidth="1"/>
    <col min="522" max="522" width="18.81640625" style="2" customWidth="1"/>
    <col min="523" max="768" width="11.453125" style="2"/>
    <col min="769" max="769" width="2.7265625" style="2" customWidth="1"/>
    <col min="770" max="770" width="11.453125" style="2" customWidth="1"/>
    <col min="771" max="771" width="2.7265625" style="2" customWidth="1"/>
    <col min="772" max="772" width="16.453125" style="2" customWidth="1"/>
    <col min="773" max="773" width="19" style="2" customWidth="1"/>
    <col min="774" max="774" width="18.54296875" style="2" customWidth="1"/>
    <col min="775" max="775" width="21.1796875" style="2" customWidth="1"/>
    <col min="776" max="776" width="15" style="2" customWidth="1"/>
    <col min="777" max="777" width="18.81640625" style="2" bestFit="1" customWidth="1"/>
    <col min="778" max="778" width="18.81640625" style="2" customWidth="1"/>
    <col min="779" max="1024" width="11.453125" style="2"/>
    <col min="1025" max="1025" width="2.7265625" style="2" customWidth="1"/>
    <col min="1026" max="1026" width="11.453125" style="2" customWidth="1"/>
    <col min="1027" max="1027" width="2.7265625" style="2" customWidth="1"/>
    <col min="1028" max="1028" width="16.453125" style="2" customWidth="1"/>
    <col min="1029" max="1029" width="19" style="2" customWidth="1"/>
    <col min="1030" max="1030" width="18.54296875" style="2" customWidth="1"/>
    <col min="1031" max="1031" width="21.1796875" style="2" customWidth="1"/>
    <col min="1032" max="1032" width="15" style="2" customWidth="1"/>
    <col min="1033" max="1033" width="18.81640625" style="2" bestFit="1" customWidth="1"/>
    <col min="1034" max="1034" width="18.81640625" style="2" customWidth="1"/>
    <col min="1035" max="1280" width="11.453125" style="2"/>
    <col min="1281" max="1281" width="2.7265625" style="2" customWidth="1"/>
    <col min="1282" max="1282" width="11.453125" style="2" customWidth="1"/>
    <col min="1283" max="1283" width="2.7265625" style="2" customWidth="1"/>
    <col min="1284" max="1284" width="16.453125" style="2" customWidth="1"/>
    <col min="1285" max="1285" width="19" style="2" customWidth="1"/>
    <col min="1286" max="1286" width="18.54296875" style="2" customWidth="1"/>
    <col min="1287" max="1287" width="21.1796875" style="2" customWidth="1"/>
    <col min="1288" max="1288" width="15" style="2" customWidth="1"/>
    <col min="1289" max="1289" width="18.81640625" style="2" bestFit="1" customWidth="1"/>
    <col min="1290" max="1290" width="18.81640625" style="2" customWidth="1"/>
    <col min="1291" max="1536" width="11.453125" style="2"/>
    <col min="1537" max="1537" width="2.7265625" style="2" customWidth="1"/>
    <col min="1538" max="1538" width="11.453125" style="2" customWidth="1"/>
    <col min="1539" max="1539" width="2.7265625" style="2" customWidth="1"/>
    <col min="1540" max="1540" width="16.453125" style="2" customWidth="1"/>
    <col min="1541" max="1541" width="19" style="2" customWidth="1"/>
    <col min="1542" max="1542" width="18.54296875" style="2" customWidth="1"/>
    <col min="1543" max="1543" width="21.1796875" style="2" customWidth="1"/>
    <col min="1544" max="1544" width="15" style="2" customWidth="1"/>
    <col min="1545" max="1545" width="18.81640625" style="2" bestFit="1" customWidth="1"/>
    <col min="1546" max="1546" width="18.81640625" style="2" customWidth="1"/>
    <col min="1547" max="1792" width="11.453125" style="2"/>
    <col min="1793" max="1793" width="2.7265625" style="2" customWidth="1"/>
    <col min="1794" max="1794" width="11.453125" style="2" customWidth="1"/>
    <col min="1795" max="1795" width="2.7265625" style="2" customWidth="1"/>
    <col min="1796" max="1796" width="16.453125" style="2" customWidth="1"/>
    <col min="1797" max="1797" width="19" style="2" customWidth="1"/>
    <col min="1798" max="1798" width="18.54296875" style="2" customWidth="1"/>
    <col min="1799" max="1799" width="21.1796875" style="2" customWidth="1"/>
    <col min="1800" max="1800" width="15" style="2" customWidth="1"/>
    <col min="1801" max="1801" width="18.81640625" style="2" bestFit="1" customWidth="1"/>
    <col min="1802" max="1802" width="18.81640625" style="2" customWidth="1"/>
    <col min="1803" max="2048" width="11.453125" style="2"/>
    <col min="2049" max="2049" width="2.7265625" style="2" customWidth="1"/>
    <col min="2050" max="2050" width="11.453125" style="2" customWidth="1"/>
    <col min="2051" max="2051" width="2.7265625" style="2" customWidth="1"/>
    <col min="2052" max="2052" width="16.453125" style="2" customWidth="1"/>
    <col min="2053" max="2053" width="19" style="2" customWidth="1"/>
    <col min="2054" max="2054" width="18.54296875" style="2" customWidth="1"/>
    <col min="2055" max="2055" width="21.1796875" style="2" customWidth="1"/>
    <col min="2056" max="2056" width="15" style="2" customWidth="1"/>
    <col min="2057" max="2057" width="18.81640625" style="2" bestFit="1" customWidth="1"/>
    <col min="2058" max="2058" width="18.81640625" style="2" customWidth="1"/>
    <col min="2059" max="2304" width="11.453125" style="2"/>
    <col min="2305" max="2305" width="2.7265625" style="2" customWidth="1"/>
    <col min="2306" max="2306" width="11.453125" style="2" customWidth="1"/>
    <col min="2307" max="2307" width="2.7265625" style="2" customWidth="1"/>
    <col min="2308" max="2308" width="16.453125" style="2" customWidth="1"/>
    <col min="2309" max="2309" width="19" style="2" customWidth="1"/>
    <col min="2310" max="2310" width="18.54296875" style="2" customWidth="1"/>
    <col min="2311" max="2311" width="21.1796875" style="2" customWidth="1"/>
    <col min="2312" max="2312" width="15" style="2" customWidth="1"/>
    <col min="2313" max="2313" width="18.81640625" style="2" bestFit="1" customWidth="1"/>
    <col min="2314" max="2314" width="18.81640625" style="2" customWidth="1"/>
    <col min="2315" max="2560" width="11.453125" style="2"/>
    <col min="2561" max="2561" width="2.7265625" style="2" customWidth="1"/>
    <col min="2562" max="2562" width="11.453125" style="2" customWidth="1"/>
    <col min="2563" max="2563" width="2.7265625" style="2" customWidth="1"/>
    <col min="2564" max="2564" width="16.453125" style="2" customWidth="1"/>
    <col min="2565" max="2565" width="19" style="2" customWidth="1"/>
    <col min="2566" max="2566" width="18.54296875" style="2" customWidth="1"/>
    <col min="2567" max="2567" width="21.1796875" style="2" customWidth="1"/>
    <col min="2568" max="2568" width="15" style="2" customWidth="1"/>
    <col min="2569" max="2569" width="18.81640625" style="2" bestFit="1" customWidth="1"/>
    <col min="2570" max="2570" width="18.81640625" style="2" customWidth="1"/>
    <col min="2571" max="2816" width="11.453125" style="2"/>
    <col min="2817" max="2817" width="2.7265625" style="2" customWidth="1"/>
    <col min="2818" max="2818" width="11.453125" style="2" customWidth="1"/>
    <col min="2819" max="2819" width="2.7265625" style="2" customWidth="1"/>
    <col min="2820" max="2820" width="16.453125" style="2" customWidth="1"/>
    <col min="2821" max="2821" width="19" style="2" customWidth="1"/>
    <col min="2822" max="2822" width="18.54296875" style="2" customWidth="1"/>
    <col min="2823" max="2823" width="21.1796875" style="2" customWidth="1"/>
    <col min="2824" max="2824" width="15" style="2" customWidth="1"/>
    <col min="2825" max="2825" width="18.81640625" style="2" bestFit="1" customWidth="1"/>
    <col min="2826" max="2826" width="18.81640625" style="2" customWidth="1"/>
    <col min="2827" max="3072" width="11.453125" style="2"/>
    <col min="3073" max="3073" width="2.7265625" style="2" customWidth="1"/>
    <col min="3074" max="3074" width="11.453125" style="2" customWidth="1"/>
    <col min="3075" max="3075" width="2.7265625" style="2" customWidth="1"/>
    <col min="3076" max="3076" width="16.453125" style="2" customWidth="1"/>
    <col min="3077" max="3077" width="19" style="2" customWidth="1"/>
    <col min="3078" max="3078" width="18.54296875" style="2" customWidth="1"/>
    <col min="3079" max="3079" width="21.1796875" style="2" customWidth="1"/>
    <col min="3080" max="3080" width="15" style="2" customWidth="1"/>
    <col min="3081" max="3081" width="18.81640625" style="2" bestFit="1" customWidth="1"/>
    <col min="3082" max="3082" width="18.81640625" style="2" customWidth="1"/>
    <col min="3083" max="3328" width="11.453125" style="2"/>
    <col min="3329" max="3329" width="2.7265625" style="2" customWidth="1"/>
    <col min="3330" max="3330" width="11.453125" style="2" customWidth="1"/>
    <col min="3331" max="3331" width="2.7265625" style="2" customWidth="1"/>
    <col min="3332" max="3332" width="16.453125" style="2" customWidth="1"/>
    <col min="3333" max="3333" width="19" style="2" customWidth="1"/>
    <col min="3334" max="3334" width="18.54296875" style="2" customWidth="1"/>
    <col min="3335" max="3335" width="21.1796875" style="2" customWidth="1"/>
    <col min="3336" max="3336" width="15" style="2" customWidth="1"/>
    <col min="3337" max="3337" width="18.81640625" style="2" bestFit="1" customWidth="1"/>
    <col min="3338" max="3338" width="18.81640625" style="2" customWidth="1"/>
    <col min="3339" max="3584" width="11.453125" style="2"/>
    <col min="3585" max="3585" width="2.7265625" style="2" customWidth="1"/>
    <col min="3586" max="3586" width="11.453125" style="2" customWidth="1"/>
    <col min="3587" max="3587" width="2.7265625" style="2" customWidth="1"/>
    <col min="3588" max="3588" width="16.453125" style="2" customWidth="1"/>
    <col min="3589" max="3589" width="19" style="2" customWidth="1"/>
    <col min="3590" max="3590" width="18.54296875" style="2" customWidth="1"/>
    <col min="3591" max="3591" width="21.1796875" style="2" customWidth="1"/>
    <col min="3592" max="3592" width="15" style="2" customWidth="1"/>
    <col min="3593" max="3593" width="18.81640625" style="2" bestFit="1" customWidth="1"/>
    <col min="3594" max="3594" width="18.81640625" style="2" customWidth="1"/>
    <col min="3595" max="3840" width="11.453125" style="2"/>
    <col min="3841" max="3841" width="2.7265625" style="2" customWidth="1"/>
    <col min="3842" max="3842" width="11.453125" style="2" customWidth="1"/>
    <col min="3843" max="3843" width="2.7265625" style="2" customWidth="1"/>
    <col min="3844" max="3844" width="16.453125" style="2" customWidth="1"/>
    <col min="3845" max="3845" width="19" style="2" customWidth="1"/>
    <col min="3846" max="3846" width="18.54296875" style="2" customWidth="1"/>
    <col min="3847" max="3847" width="21.1796875" style="2" customWidth="1"/>
    <col min="3848" max="3848" width="15" style="2" customWidth="1"/>
    <col min="3849" max="3849" width="18.81640625" style="2" bestFit="1" customWidth="1"/>
    <col min="3850" max="3850" width="18.81640625" style="2" customWidth="1"/>
    <col min="3851" max="4096" width="11.453125" style="2"/>
    <col min="4097" max="4097" width="2.7265625" style="2" customWidth="1"/>
    <col min="4098" max="4098" width="11.453125" style="2" customWidth="1"/>
    <col min="4099" max="4099" width="2.7265625" style="2" customWidth="1"/>
    <col min="4100" max="4100" width="16.453125" style="2" customWidth="1"/>
    <col min="4101" max="4101" width="19" style="2" customWidth="1"/>
    <col min="4102" max="4102" width="18.54296875" style="2" customWidth="1"/>
    <col min="4103" max="4103" width="21.1796875" style="2" customWidth="1"/>
    <col min="4104" max="4104" width="15" style="2" customWidth="1"/>
    <col min="4105" max="4105" width="18.81640625" style="2" bestFit="1" customWidth="1"/>
    <col min="4106" max="4106" width="18.81640625" style="2" customWidth="1"/>
    <col min="4107" max="4352" width="11.453125" style="2"/>
    <col min="4353" max="4353" width="2.7265625" style="2" customWidth="1"/>
    <col min="4354" max="4354" width="11.453125" style="2" customWidth="1"/>
    <col min="4355" max="4355" width="2.7265625" style="2" customWidth="1"/>
    <col min="4356" max="4356" width="16.453125" style="2" customWidth="1"/>
    <col min="4357" max="4357" width="19" style="2" customWidth="1"/>
    <col min="4358" max="4358" width="18.54296875" style="2" customWidth="1"/>
    <col min="4359" max="4359" width="21.1796875" style="2" customWidth="1"/>
    <col min="4360" max="4360" width="15" style="2" customWidth="1"/>
    <col min="4361" max="4361" width="18.81640625" style="2" bestFit="1" customWidth="1"/>
    <col min="4362" max="4362" width="18.81640625" style="2" customWidth="1"/>
    <col min="4363" max="4608" width="11.453125" style="2"/>
    <col min="4609" max="4609" width="2.7265625" style="2" customWidth="1"/>
    <col min="4610" max="4610" width="11.453125" style="2" customWidth="1"/>
    <col min="4611" max="4611" width="2.7265625" style="2" customWidth="1"/>
    <col min="4612" max="4612" width="16.453125" style="2" customWidth="1"/>
    <col min="4613" max="4613" width="19" style="2" customWidth="1"/>
    <col min="4614" max="4614" width="18.54296875" style="2" customWidth="1"/>
    <col min="4615" max="4615" width="21.1796875" style="2" customWidth="1"/>
    <col min="4616" max="4616" width="15" style="2" customWidth="1"/>
    <col min="4617" max="4617" width="18.81640625" style="2" bestFit="1" customWidth="1"/>
    <col min="4618" max="4618" width="18.81640625" style="2" customWidth="1"/>
    <col min="4619" max="4864" width="11.453125" style="2"/>
    <col min="4865" max="4865" width="2.7265625" style="2" customWidth="1"/>
    <col min="4866" max="4866" width="11.453125" style="2" customWidth="1"/>
    <col min="4867" max="4867" width="2.7265625" style="2" customWidth="1"/>
    <col min="4868" max="4868" width="16.453125" style="2" customWidth="1"/>
    <col min="4869" max="4869" width="19" style="2" customWidth="1"/>
    <col min="4870" max="4870" width="18.54296875" style="2" customWidth="1"/>
    <col min="4871" max="4871" width="21.1796875" style="2" customWidth="1"/>
    <col min="4872" max="4872" width="15" style="2" customWidth="1"/>
    <col min="4873" max="4873" width="18.81640625" style="2" bestFit="1" customWidth="1"/>
    <col min="4874" max="4874" width="18.81640625" style="2" customWidth="1"/>
    <col min="4875" max="5120" width="11.453125" style="2"/>
    <col min="5121" max="5121" width="2.7265625" style="2" customWidth="1"/>
    <col min="5122" max="5122" width="11.453125" style="2" customWidth="1"/>
    <col min="5123" max="5123" width="2.7265625" style="2" customWidth="1"/>
    <col min="5124" max="5124" width="16.453125" style="2" customWidth="1"/>
    <col min="5125" max="5125" width="19" style="2" customWidth="1"/>
    <col min="5126" max="5126" width="18.54296875" style="2" customWidth="1"/>
    <col min="5127" max="5127" width="21.1796875" style="2" customWidth="1"/>
    <col min="5128" max="5128" width="15" style="2" customWidth="1"/>
    <col min="5129" max="5129" width="18.81640625" style="2" bestFit="1" customWidth="1"/>
    <col min="5130" max="5130" width="18.81640625" style="2" customWidth="1"/>
    <col min="5131" max="5376" width="11.453125" style="2"/>
    <col min="5377" max="5377" width="2.7265625" style="2" customWidth="1"/>
    <col min="5378" max="5378" width="11.453125" style="2" customWidth="1"/>
    <col min="5379" max="5379" width="2.7265625" style="2" customWidth="1"/>
    <col min="5380" max="5380" width="16.453125" style="2" customWidth="1"/>
    <col min="5381" max="5381" width="19" style="2" customWidth="1"/>
    <col min="5382" max="5382" width="18.54296875" style="2" customWidth="1"/>
    <col min="5383" max="5383" width="21.1796875" style="2" customWidth="1"/>
    <col min="5384" max="5384" width="15" style="2" customWidth="1"/>
    <col min="5385" max="5385" width="18.81640625" style="2" bestFit="1" customWidth="1"/>
    <col min="5386" max="5386" width="18.81640625" style="2" customWidth="1"/>
    <col min="5387" max="5632" width="11.453125" style="2"/>
    <col min="5633" max="5633" width="2.7265625" style="2" customWidth="1"/>
    <col min="5634" max="5634" width="11.453125" style="2" customWidth="1"/>
    <col min="5635" max="5635" width="2.7265625" style="2" customWidth="1"/>
    <col min="5636" max="5636" width="16.453125" style="2" customWidth="1"/>
    <col min="5637" max="5637" width="19" style="2" customWidth="1"/>
    <col min="5638" max="5638" width="18.54296875" style="2" customWidth="1"/>
    <col min="5639" max="5639" width="21.1796875" style="2" customWidth="1"/>
    <col min="5640" max="5640" width="15" style="2" customWidth="1"/>
    <col min="5641" max="5641" width="18.81640625" style="2" bestFit="1" customWidth="1"/>
    <col min="5642" max="5642" width="18.81640625" style="2" customWidth="1"/>
    <col min="5643" max="5888" width="11.453125" style="2"/>
    <col min="5889" max="5889" width="2.7265625" style="2" customWidth="1"/>
    <col min="5890" max="5890" width="11.453125" style="2" customWidth="1"/>
    <col min="5891" max="5891" width="2.7265625" style="2" customWidth="1"/>
    <col min="5892" max="5892" width="16.453125" style="2" customWidth="1"/>
    <col min="5893" max="5893" width="19" style="2" customWidth="1"/>
    <col min="5894" max="5894" width="18.54296875" style="2" customWidth="1"/>
    <col min="5895" max="5895" width="21.1796875" style="2" customWidth="1"/>
    <col min="5896" max="5896" width="15" style="2" customWidth="1"/>
    <col min="5897" max="5897" width="18.81640625" style="2" bestFit="1" customWidth="1"/>
    <col min="5898" max="5898" width="18.81640625" style="2" customWidth="1"/>
    <col min="5899" max="6144" width="11.453125" style="2"/>
    <col min="6145" max="6145" width="2.7265625" style="2" customWidth="1"/>
    <col min="6146" max="6146" width="11.453125" style="2" customWidth="1"/>
    <col min="6147" max="6147" width="2.7265625" style="2" customWidth="1"/>
    <col min="6148" max="6148" width="16.453125" style="2" customWidth="1"/>
    <col min="6149" max="6149" width="19" style="2" customWidth="1"/>
    <col min="6150" max="6150" width="18.54296875" style="2" customWidth="1"/>
    <col min="6151" max="6151" width="21.1796875" style="2" customWidth="1"/>
    <col min="6152" max="6152" width="15" style="2" customWidth="1"/>
    <col min="6153" max="6153" width="18.81640625" style="2" bestFit="1" customWidth="1"/>
    <col min="6154" max="6154" width="18.81640625" style="2" customWidth="1"/>
    <col min="6155" max="6400" width="11.453125" style="2"/>
    <col min="6401" max="6401" width="2.7265625" style="2" customWidth="1"/>
    <col min="6402" max="6402" width="11.453125" style="2" customWidth="1"/>
    <col min="6403" max="6403" width="2.7265625" style="2" customWidth="1"/>
    <col min="6404" max="6404" width="16.453125" style="2" customWidth="1"/>
    <col min="6405" max="6405" width="19" style="2" customWidth="1"/>
    <col min="6406" max="6406" width="18.54296875" style="2" customWidth="1"/>
    <col min="6407" max="6407" width="21.1796875" style="2" customWidth="1"/>
    <col min="6408" max="6408" width="15" style="2" customWidth="1"/>
    <col min="6409" max="6409" width="18.81640625" style="2" bestFit="1" customWidth="1"/>
    <col min="6410" max="6410" width="18.81640625" style="2" customWidth="1"/>
    <col min="6411" max="6656" width="11.453125" style="2"/>
    <col min="6657" max="6657" width="2.7265625" style="2" customWidth="1"/>
    <col min="6658" max="6658" width="11.453125" style="2" customWidth="1"/>
    <col min="6659" max="6659" width="2.7265625" style="2" customWidth="1"/>
    <col min="6660" max="6660" width="16.453125" style="2" customWidth="1"/>
    <col min="6661" max="6661" width="19" style="2" customWidth="1"/>
    <col min="6662" max="6662" width="18.54296875" style="2" customWidth="1"/>
    <col min="6663" max="6663" width="21.1796875" style="2" customWidth="1"/>
    <col min="6664" max="6664" width="15" style="2" customWidth="1"/>
    <col min="6665" max="6665" width="18.81640625" style="2" bestFit="1" customWidth="1"/>
    <col min="6666" max="6666" width="18.81640625" style="2" customWidth="1"/>
    <col min="6667" max="6912" width="11.453125" style="2"/>
    <col min="6913" max="6913" width="2.7265625" style="2" customWidth="1"/>
    <col min="6914" max="6914" width="11.453125" style="2" customWidth="1"/>
    <col min="6915" max="6915" width="2.7265625" style="2" customWidth="1"/>
    <col min="6916" max="6916" width="16.453125" style="2" customWidth="1"/>
    <col min="6917" max="6917" width="19" style="2" customWidth="1"/>
    <col min="6918" max="6918" width="18.54296875" style="2" customWidth="1"/>
    <col min="6919" max="6919" width="21.1796875" style="2" customWidth="1"/>
    <col min="6920" max="6920" width="15" style="2" customWidth="1"/>
    <col min="6921" max="6921" width="18.81640625" style="2" bestFit="1" customWidth="1"/>
    <col min="6922" max="6922" width="18.81640625" style="2" customWidth="1"/>
    <col min="6923" max="7168" width="11.453125" style="2"/>
    <col min="7169" max="7169" width="2.7265625" style="2" customWidth="1"/>
    <col min="7170" max="7170" width="11.453125" style="2" customWidth="1"/>
    <col min="7171" max="7171" width="2.7265625" style="2" customWidth="1"/>
    <col min="7172" max="7172" width="16.453125" style="2" customWidth="1"/>
    <col min="7173" max="7173" width="19" style="2" customWidth="1"/>
    <col min="7174" max="7174" width="18.54296875" style="2" customWidth="1"/>
    <col min="7175" max="7175" width="21.1796875" style="2" customWidth="1"/>
    <col min="7176" max="7176" width="15" style="2" customWidth="1"/>
    <col min="7177" max="7177" width="18.81640625" style="2" bestFit="1" customWidth="1"/>
    <col min="7178" max="7178" width="18.81640625" style="2" customWidth="1"/>
    <col min="7179" max="7424" width="11.453125" style="2"/>
    <col min="7425" max="7425" width="2.7265625" style="2" customWidth="1"/>
    <col min="7426" max="7426" width="11.453125" style="2" customWidth="1"/>
    <col min="7427" max="7427" width="2.7265625" style="2" customWidth="1"/>
    <col min="7428" max="7428" width="16.453125" style="2" customWidth="1"/>
    <col min="7429" max="7429" width="19" style="2" customWidth="1"/>
    <col min="7430" max="7430" width="18.54296875" style="2" customWidth="1"/>
    <col min="7431" max="7431" width="21.1796875" style="2" customWidth="1"/>
    <col min="7432" max="7432" width="15" style="2" customWidth="1"/>
    <col min="7433" max="7433" width="18.81640625" style="2" bestFit="1" customWidth="1"/>
    <col min="7434" max="7434" width="18.81640625" style="2" customWidth="1"/>
    <col min="7435" max="7680" width="11.453125" style="2"/>
    <col min="7681" max="7681" width="2.7265625" style="2" customWidth="1"/>
    <col min="7682" max="7682" width="11.453125" style="2" customWidth="1"/>
    <col min="7683" max="7683" width="2.7265625" style="2" customWidth="1"/>
    <col min="7684" max="7684" width="16.453125" style="2" customWidth="1"/>
    <col min="7685" max="7685" width="19" style="2" customWidth="1"/>
    <col min="7686" max="7686" width="18.54296875" style="2" customWidth="1"/>
    <col min="7687" max="7687" width="21.1796875" style="2" customWidth="1"/>
    <col min="7688" max="7688" width="15" style="2" customWidth="1"/>
    <col min="7689" max="7689" width="18.81640625" style="2" bestFit="1" customWidth="1"/>
    <col min="7690" max="7690" width="18.81640625" style="2" customWidth="1"/>
    <col min="7691" max="7936" width="11.453125" style="2"/>
    <col min="7937" max="7937" width="2.7265625" style="2" customWidth="1"/>
    <col min="7938" max="7938" width="11.453125" style="2" customWidth="1"/>
    <col min="7939" max="7939" width="2.7265625" style="2" customWidth="1"/>
    <col min="7940" max="7940" width="16.453125" style="2" customWidth="1"/>
    <col min="7941" max="7941" width="19" style="2" customWidth="1"/>
    <col min="7942" max="7942" width="18.54296875" style="2" customWidth="1"/>
    <col min="7943" max="7943" width="21.1796875" style="2" customWidth="1"/>
    <col min="7944" max="7944" width="15" style="2" customWidth="1"/>
    <col min="7945" max="7945" width="18.81640625" style="2" bestFit="1" customWidth="1"/>
    <col min="7946" max="7946" width="18.81640625" style="2" customWidth="1"/>
    <col min="7947" max="8192" width="11.453125" style="2"/>
    <col min="8193" max="8193" width="2.7265625" style="2" customWidth="1"/>
    <col min="8194" max="8194" width="11.453125" style="2" customWidth="1"/>
    <col min="8195" max="8195" width="2.7265625" style="2" customWidth="1"/>
    <col min="8196" max="8196" width="16.453125" style="2" customWidth="1"/>
    <col min="8197" max="8197" width="19" style="2" customWidth="1"/>
    <col min="8198" max="8198" width="18.54296875" style="2" customWidth="1"/>
    <col min="8199" max="8199" width="21.1796875" style="2" customWidth="1"/>
    <col min="8200" max="8200" width="15" style="2" customWidth="1"/>
    <col min="8201" max="8201" width="18.81640625" style="2" bestFit="1" customWidth="1"/>
    <col min="8202" max="8202" width="18.81640625" style="2" customWidth="1"/>
    <col min="8203" max="8448" width="11.453125" style="2"/>
    <col min="8449" max="8449" width="2.7265625" style="2" customWidth="1"/>
    <col min="8450" max="8450" width="11.453125" style="2" customWidth="1"/>
    <col min="8451" max="8451" width="2.7265625" style="2" customWidth="1"/>
    <col min="8452" max="8452" width="16.453125" style="2" customWidth="1"/>
    <col min="8453" max="8453" width="19" style="2" customWidth="1"/>
    <col min="8454" max="8454" width="18.54296875" style="2" customWidth="1"/>
    <col min="8455" max="8455" width="21.1796875" style="2" customWidth="1"/>
    <col min="8456" max="8456" width="15" style="2" customWidth="1"/>
    <col min="8457" max="8457" width="18.81640625" style="2" bestFit="1" customWidth="1"/>
    <col min="8458" max="8458" width="18.81640625" style="2" customWidth="1"/>
    <col min="8459" max="8704" width="11.453125" style="2"/>
    <col min="8705" max="8705" width="2.7265625" style="2" customWidth="1"/>
    <col min="8706" max="8706" width="11.453125" style="2" customWidth="1"/>
    <col min="8707" max="8707" width="2.7265625" style="2" customWidth="1"/>
    <col min="8708" max="8708" width="16.453125" style="2" customWidth="1"/>
    <col min="8709" max="8709" width="19" style="2" customWidth="1"/>
    <col min="8710" max="8710" width="18.54296875" style="2" customWidth="1"/>
    <col min="8711" max="8711" width="21.1796875" style="2" customWidth="1"/>
    <col min="8712" max="8712" width="15" style="2" customWidth="1"/>
    <col min="8713" max="8713" width="18.81640625" style="2" bestFit="1" customWidth="1"/>
    <col min="8714" max="8714" width="18.81640625" style="2" customWidth="1"/>
    <col min="8715" max="8960" width="11.453125" style="2"/>
    <col min="8961" max="8961" width="2.7265625" style="2" customWidth="1"/>
    <col min="8962" max="8962" width="11.453125" style="2" customWidth="1"/>
    <col min="8963" max="8963" width="2.7265625" style="2" customWidth="1"/>
    <col min="8964" max="8964" width="16.453125" style="2" customWidth="1"/>
    <col min="8965" max="8965" width="19" style="2" customWidth="1"/>
    <col min="8966" max="8966" width="18.54296875" style="2" customWidth="1"/>
    <col min="8967" max="8967" width="21.1796875" style="2" customWidth="1"/>
    <col min="8968" max="8968" width="15" style="2" customWidth="1"/>
    <col min="8969" max="8969" width="18.81640625" style="2" bestFit="1" customWidth="1"/>
    <col min="8970" max="8970" width="18.81640625" style="2" customWidth="1"/>
    <col min="8971" max="9216" width="11.453125" style="2"/>
    <col min="9217" max="9217" width="2.7265625" style="2" customWidth="1"/>
    <col min="9218" max="9218" width="11.453125" style="2" customWidth="1"/>
    <col min="9219" max="9219" width="2.7265625" style="2" customWidth="1"/>
    <col min="9220" max="9220" width="16.453125" style="2" customWidth="1"/>
    <col min="9221" max="9221" width="19" style="2" customWidth="1"/>
    <col min="9222" max="9222" width="18.54296875" style="2" customWidth="1"/>
    <col min="9223" max="9223" width="21.1796875" style="2" customWidth="1"/>
    <col min="9224" max="9224" width="15" style="2" customWidth="1"/>
    <col min="9225" max="9225" width="18.81640625" style="2" bestFit="1" customWidth="1"/>
    <col min="9226" max="9226" width="18.81640625" style="2" customWidth="1"/>
    <col min="9227" max="9472" width="11.453125" style="2"/>
    <col min="9473" max="9473" width="2.7265625" style="2" customWidth="1"/>
    <col min="9474" max="9474" width="11.453125" style="2" customWidth="1"/>
    <col min="9475" max="9475" width="2.7265625" style="2" customWidth="1"/>
    <col min="9476" max="9476" width="16.453125" style="2" customWidth="1"/>
    <col min="9477" max="9477" width="19" style="2" customWidth="1"/>
    <col min="9478" max="9478" width="18.54296875" style="2" customWidth="1"/>
    <col min="9479" max="9479" width="21.1796875" style="2" customWidth="1"/>
    <col min="9480" max="9480" width="15" style="2" customWidth="1"/>
    <col min="9481" max="9481" width="18.81640625" style="2" bestFit="1" customWidth="1"/>
    <col min="9482" max="9482" width="18.81640625" style="2" customWidth="1"/>
    <col min="9483" max="9728" width="11.453125" style="2"/>
    <col min="9729" max="9729" width="2.7265625" style="2" customWidth="1"/>
    <col min="9730" max="9730" width="11.453125" style="2" customWidth="1"/>
    <col min="9731" max="9731" width="2.7265625" style="2" customWidth="1"/>
    <col min="9732" max="9732" width="16.453125" style="2" customWidth="1"/>
    <col min="9733" max="9733" width="19" style="2" customWidth="1"/>
    <col min="9734" max="9734" width="18.54296875" style="2" customWidth="1"/>
    <col min="9735" max="9735" width="21.1796875" style="2" customWidth="1"/>
    <col min="9736" max="9736" width="15" style="2" customWidth="1"/>
    <col min="9737" max="9737" width="18.81640625" style="2" bestFit="1" customWidth="1"/>
    <col min="9738" max="9738" width="18.81640625" style="2" customWidth="1"/>
    <col min="9739" max="9984" width="11.453125" style="2"/>
    <col min="9985" max="9985" width="2.7265625" style="2" customWidth="1"/>
    <col min="9986" max="9986" width="11.453125" style="2" customWidth="1"/>
    <col min="9987" max="9987" width="2.7265625" style="2" customWidth="1"/>
    <col min="9988" max="9988" width="16.453125" style="2" customWidth="1"/>
    <col min="9989" max="9989" width="19" style="2" customWidth="1"/>
    <col min="9990" max="9990" width="18.54296875" style="2" customWidth="1"/>
    <col min="9991" max="9991" width="21.1796875" style="2" customWidth="1"/>
    <col min="9992" max="9992" width="15" style="2" customWidth="1"/>
    <col min="9993" max="9993" width="18.81640625" style="2" bestFit="1" customWidth="1"/>
    <col min="9994" max="9994" width="18.81640625" style="2" customWidth="1"/>
    <col min="9995" max="10240" width="11.453125" style="2"/>
    <col min="10241" max="10241" width="2.7265625" style="2" customWidth="1"/>
    <col min="10242" max="10242" width="11.453125" style="2" customWidth="1"/>
    <col min="10243" max="10243" width="2.7265625" style="2" customWidth="1"/>
    <col min="10244" max="10244" width="16.453125" style="2" customWidth="1"/>
    <col min="10245" max="10245" width="19" style="2" customWidth="1"/>
    <col min="10246" max="10246" width="18.54296875" style="2" customWidth="1"/>
    <col min="10247" max="10247" width="21.1796875" style="2" customWidth="1"/>
    <col min="10248" max="10248" width="15" style="2" customWidth="1"/>
    <col min="10249" max="10249" width="18.81640625" style="2" bestFit="1" customWidth="1"/>
    <col min="10250" max="10250" width="18.81640625" style="2" customWidth="1"/>
    <col min="10251" max="10496" width="11.453125" style="2"/>
    <col min="10497" max="10497" width="2.7265625" style="2" customWidth="1"/>
    <col min="10498" max="10498" width="11.453125" style="2" customWidth="1"/>
    <col min="10499" max="10499" width="2.7265625" style="2" customWidth="1"/>
    <col min="10500" max="10500" width="16.453125" style="2" customWidth="1"/>
    <col min="10501" max="10501" width="19" style="2" customWidth="1"/>
    <col min="10502" max="10502" width="18.54296875" style="2" customWidth="1"/>
    <col min="10503" max="10503" width="21.1796875" style="2" customWidth="1"/>
    <col min="10504" max="10504" width="15" style="2" customWidth="1"/>
    <col min="10505" max="10505" width="18.81640625" style="2" bestFit="1" customWidth="1"/>
    <col min="10506" max="10506" width="18.81640625" style="2" customWidth="1"/>
    <col min="10507" max="10752" width="11.453125" style="2"/>
    <col min="10753" max="10753" width="2.7265625" style="2" customWidth="1"/>
    <col min="10754" max="10754" width="11.453125" style="2" customWidth="1"/>
    <col min="10755" max="10755" width="2.7265625" style="2" customWidth="1"/>
    <col min="10756" max="10756" width="16.453125" style="2" customWidth="1"/>
    <col min="10757" max="10757" width="19" style="2" customWidth="1"/>
    <col min="10758" max="10758" width="18.54296875" style="2" customWidth="1"/>
    <col min="10759" max="10759" width="21.1796875" style="2" customWidth="1"/>
    <col min="10760" max="10760" width="15" style="2" customWidth="1"/>
    <col min="10761" max="10761" width="18.81640625" style="2" bestFit="1" customWidth="1"/>
    <col min="10762" max="10762" width="18.81640625" style="2" customWidth="1"/>
    <col min="10763" max="11008" width="11.453125" style="2"/>
    <col min="11009" max="11009" width="2.7265625" style="2" customWidth="1"/>
    <col min="11010" max="11010" width="11.453125" style="2" customWidth="1"/>
    <col min="11011" max="11011" width="2.7265625" style="2" customWidth="1"/>
    <col min="11012" max="11012" width="16.453125" style="2" customWidth="1"/>
    <col min="11013" max="11013" width="19" style="2" customWidth="1"/>
    <col min="11014" max="11014" width="18.54296875" style="2" customWidth="1"/>
    <col min="11015" max="11015" width="21.1796875" style="2" customWidth="1"/>
    <col min="11016" max="11016" width="15" style="2" customWidth="1"/>
    <col min="11017" max="11017" width="18.81640625" style="2" bestFit="1" customWidth="1"/>
    <col min="11018" max="11018" width="18.81640625" style="2" customWidth="1"/>
    <col min="11019" max="11264" width="11.453125" style="2"/>
    <col min="11265" max="11265" width="2.7265625" style="2" customWidth="1"/>
    <col min="11266" max="11266" width="11.453125" style="2" customWidth="1"/>
    <col min="11267" max="11267" width="2.7265625" style="2" customWidth="1"/>
    <col min="11268" max="11268" width="16.453125" style="2" customWidth="1"/>
    <col min="11269" max="11269" width="19" style="2" customWidth="1"/>
    <col min="11270" max="11270" width="18.54296875" style="2" customWidth="1"/>
    <col min="11271" max="11271" width="21.1796875" style="2" customWidth="1"/>
    <col min="11272" max="11272" width="15" style="2" customWidth="1"/>
    <col min="11273" max="11273" width="18.81640625" style="2" bestFit="1" customWidth="1"/>
    <col min="11274" max="11274" width="18.81640625" style="2" customWidth="1"/>
    <col min="11275" max="11520" width="11.453125" style="2"/>
    <col min="11521" max="11521" width="2.7265625" style="2" customWidth="1"/>
    <col min="11522" max="11522" width="11.453125" style="2" customWidth="1"/>
    <col min="11523" max="11523" width="2.7265625" style="2" customWidth="1"/>
    <col min="11524" max="11524" width="16.453125" style="2" customWidth="1"/>
    <col min="11525" max="11525" width="19" style="2" customWidth="1"/>
    <col min="11526" max="11526" width="18.54296875" style="2" customWidth="1"/>
    <col min="11527" max="11527" width="21.1796875" style="2" customWidth="1"/>
    <col min="11528" max="11528" width="15" style="2" customWidth="1"/>
    <col min="11529" max="11529" width="18.81640625" style="2" bestFit="1" customWidth="1"/>
    <col min="11530" max="11530" width="18.81640625" style="2" customWidth="1"/>
    <col min="11531" max="11776" width="11.453125" style="2"/>
    <col min="11777" max="11777" width="2.7265625" style="2" customWidth="1"/>
    <col min="11778" max="11778" width="11.453125" style="2" customWidth="1"/>
    <col min="11779" max="11779" width="2.7265625" style="2" customWidth="1"/>
    <col min="11780" max="11780" width="16.453125" style="2" customWidth="1"/>
    <col min="11781" max="11781" width="19" style="2" customWidth="1"/>
    <col min="11782" max="11782" width="18.54296875" style="2" customWidth="1"/>
    <col min="11783" max="11783" width="21.1796875" style="2" customWidth="1"/>
    <col min="11784" max="11784" width="15" style="2" customWidth="1"/>
    <col min="11785" max="11785" width="18.81640625" style="2" bestFit="1" customWidth="1"/>
    <col min="11786" max="11786" width="18.81640625" style="2" customWidth="1"/>
    <col min="11787" max="12032" width="11.453125" style="2"/>
    <col min="12033" max="12033" width="2.7265625" style="2" customWidth="1"/>
    <col min="12034" max="12034" width="11.453125" style="2" customWidth="1"/>
    <col min="12035" max="12035" width="2.7265625" style="2" customWidth="1"/>
    <col min="12036" max="12036" width="16.453125" style="2" customWidth="1"/>
    <col min="12037" max="12037" width="19" style="2" customWidth="1"/>
    <col min="12038" max="12038" width="18.54296875" style="2" customWidth="1"/>
    <col min="12039" max="12039" width="21.1796875" style="2" customWidth="1"/>
    <col min="12040" max="12040" width="15" style="2" customWidth="1"/>
    <col min="12041" max="12041" width="18.81640625" style="2" bestFit="1" customWidth="1"/>
    <col min="12042" max="12042" width="18.81640625" style="2" customWidth="1"/>
    <col min="12043" max="12288" width="11.453125" style="2"/>
    <col min="12289" max="12289" width="2.7265625" style="2" customWidth="1"/>
    <col min="12290" max="12290" width="11.453125" style="2" customWidth="1"/>
    <col min="12291" max="12291" width="2.7265625" style="2" customWidth="1"/>
    <col min="12292" max="12292" width="16.453125" style="2" customWidth="1"/>
    <col min="12293" max="12293" width="19" style="2" customWidth="1"/>
    <col min="12294" max="12294" width="18.54296875" style="2" customWidth="1"/>
    <col min="12295" max="12295" width="21.1796875" style="2" customWidth="1"/>
    <col min="12296" max="12296" width="15" style="2" customWidth="1"/>
    <col min="12297" max="12297" width="18.81640625" style="2" bestFit="1" customWidth="1"/>
    <col min="12298" max="12298" width="18.81640625" style="2" customWidth="1"/>
    <col min="12299" max="12544" width="11.453125" style="2"/>
    <col min="12545" max="12545" width="2.7265625" style="2" customWidth="1"/>
    <col min="12546" max="12546" width="11.453125" style="2" customWidth="1"/>
    <col min="12547" max="12547" width="2.7265625" style="2" customWidth="1"/>
    <col min="12548" max="12548" width="16.453125" style="2" customWidth="1"/>
    <col min="12549" max="12549" width="19" style="2" customWidth="1"/>
    <col min="12550" max="12550" width="18.54296875" style="2" customWidth="1"/>
    <col min="12551" max="12551" width="21.1796875" style="2" customWidth="1"/>
    <col min="12552" max="12552" width="15" style="2" customWidth="1"/>
    <col min="12553" max="12553" width="18.81640625" style="2" bestFit="1" customWidth="1"/>
    <col min="12554" max="12554" width="18.81640625" style="2" customWidth="1"/>
    <col min="12555" max="12800" width="11.453125" style="2"/>
    <col min="12801" max="12801" width="2.7265625" style="2" customWidth="1"/>
    <col min="12802" max="12802" width="11.453125" style="2" customWidth="1"/>
    <col min="12803" max="12803" width="2.7265625" style="2" customWidth="1"/>
    <col min="12804" max="12804" width="16.453125" style="2" customWidth="1"/>
    <col min="12805" max="12805" width="19" style="2" customWidth="1"/>
    <col min="12806" max="12806" width="18.54296875" style="2" customWidth="1"/>
    <col min="12807" max="12807" width="21.1796875" style="2" customWidth="1"/>
    <col min="12808" max="12808" width="15" style="2" customWidth="1"/>
    <col min="12809" max="12809" width="18.81640625" style="2" bestFit="1" customWidth="1"/>
    <col min="12810" max="12810" width="18.81640625" style="2" customWidth="1"/>
    <col min="12811" max="13056" width="11.453125" style="2"/>
    <col min="13057" max="13057" width="2.7265625" style="2" customWidth="1"/>
    <col min="13058" max="13058" width="11.453125" style="2" customWidth="1"/>
    <col min="13059" max="13059" width="2.7265625" style="2" customWidth="1"/>
    <col min="13060" max="13060" width="16.453125" style="2" customWidth="1"/>
    <col min="13061" max="13061" width="19" style="2" customWidth="1"/>
    <col min="13062" max="13062" width="18.54296875" style="2" customWidth="1"/>
    <col min="13063" max="13063" width="21.1796875" style="2" customWidth="1"/>
    <col min="13064" max="13064" width="15" style="2" customWidth="1"/>
    <col min="13065" max="13065" width="18.81640625" style="2" bestFit="1" customWidth="1"/>
    <col min="13066" max="13066" width="18.81640625" style="2" customWidth="1"/>
    <col min="13067" max="13312" width="11.453125" style="2"/>
    <col min="13313" max="13313" width="2.7265625" style="2" customWidth="1"/>
    <col min="13314" max="13314" width="11.453125" style="2" customWidth="1"/>
    <col min="13315" max="13315" width="2.7265625" style="2" customWidth="1"/>
    <col min="13316" max="13316" width="16.453125" style="2" customWidth="1"/>
    <col min="13317" max="13317" width="19" style="2" customWidth="1"/>
    <col min="13318" max="13318" width="18.54296875" style="2" customWidth="1"/>
    <col min="13319" max="13319" width="21.1796875" style="2" customWidth="1"/>
    <col min="13320" max="13320" width="15" style="2" customWidth="1"/>
    <col min="13321" max="13321" width="18.81640625" style="2" bestFit="1" customWidth="1"/>
    <col min="13322" max="13322" width="18.81640625" style="2" customWidth="1"/>
    <col min="13323" max="13568" width="11.453125" style="2"/>
    <col min="13569" max="13569" width="2.7265625" style="2" customWidth="1"/>
    <col min="13570" max="13570" width="11.453125" style="2" customWidth="1"/>
    <col min="13571" max="13571" width="2.7265625" style="2" customWidth="1"/>
    <col min="13572" max="13572" width="16.453125" style="2" customWidth="1"/>
    <col min="13573" max="13573" width="19" style="2" customWidth="1"/>
    <col min="13574" max="13574" width="18.54296875" style="2" customWidth="1"/>
    <col min="13575" max="13575" width="21.1796875" style="2" customWidth="1"/>
    <col min="13576" max="13576" width="15" style="2" customWidth="1"/>
    <col min="13577" max="13577" width="18.81640625" style="2" bestFit="1" customWidth="1"/>
    <col min="13578" max="13578" width="18.81640625" style="2" customWidth="1"/>
    <col min="13579" max="13824" width="11.453125" style="2"/>
    <col min="13825" max="13825" width="2.7265625" style="2" customWidth="1"/>
    <col min="13826" max="13826" width="11.453125" style="2" customWidth="1"/>
    <col min="13827" max="13827" width="2.7265625" style="2" customWidth="1"/>
    <col min="13828" max="13828" width="16.453125" style="2" customWidth="1"/>
    <col min="13829" max="13829" width="19" style="2" customWidth="1"/>
    <col min="13830" max="13830" width="18.54296875" style="2" customWidth="1"/>
    <col min="13831" max="13831" width="21.1796875" style="2" customWidth="1"/>
    <col min="13832" max="13832" width="15" style="2" customWidth="1"/>
    <col min="13833" max="13833" width="18.81640625" style="2" bestFit="1" customWidth="1"/>
    <col min="13834" max="13834" width="18.81640625" style="2" customWidth="1"/>
    <col min="13835" max="14080" width="11.453125" style="2"/>
    <col min="14081" max="14081" width="2.7265625" style="2" customWidth="1"/>
    <col min="14082" max="14082" width="11.453125" style="2" customWidth="1"/>
    <col min="14083" max="14083" width="2.7265625" style="2" customWidth="1"/>
    <col min="14084" max="14084" width="16.453125" style="2" customWidth="1"/>
    <col min="14085" max="14085" width="19" style="2" customWidth="1"/>
    <col min="14086" max="14086" width="18.54296875" style="2" customWidth="1"/>
    <col min="14087" max="14087" width="21.1796875" style="2" customWidth="1"/>
    <col min="14088" max="14088" width="15" style="2" customWidth="1"/>
    <col min="14089" max="14089" width="18.81640625" style="2" bestFit="1" customWidth="1"/>
    <col min="14090" max="14090" width="18.81640625" style="2" customWidth="1"/>
    <col min="14091" max="14336" width="11.453125" style="2"/>
    <col min="14337" max="14337" width="2.7265625" style="2" customWidth="1"/>
    <col min="14338" max="14338" width="11.453125" style="2" customWidth="1"/>
    <col min="14339" max="14339" width="2.7265625" style="2" customWidth="1"/>
    <col min="14340" max="14340" width="16.453125" style="2" customWidth="1"/>
    <col min="14341" max="14341" width="19" style="2" customWidth="1"/>
    <col min="14342" max="14342" width="18.54296875" style="2" customWidth="1"/>
    <col min="14343" max="14343" width="21.1796875" style="2" customWidth="1"/>
    <col min="14344" max="14344" width="15" style="2" customWidth="1"/>
    <col min="14345" max="14345" width="18.81640625" style="2" bestFit="1" customWidth="1"/>
    <col min="14346" max="14346" width="18.81640625" style="2" customWidth="1"/>
    <col min="14347" max="14592" width="11.453125" style="2"/>
    <col min="14593" max="14593" width="2.7265625" style="2" customWidth="1"/>
    <col min="14594" max="14594" width="11.453125" style="2" customWidth="1"/>
    <col min="14595" max="14595" width="2.7265625" style="2" customWidth="1"/>
    <col min="14596" max="14596" width="16.453125" style="2" customWidth="1"/>
    <col min="14597" max="14597" width="19" style="2" customWidth="1"/>
    <col min="14598" max="14598" width="18.54296875" style="2" customWidth="1"/>
    <col min="14599" max="14599" width="21.1796875" style="2" customWidth="1"/>
    <col min="14600" max="14600" width="15" style="2" customWidth="1"/>
    <col min="14601" max="14601" width="18.81640625" style="2" bestFit="1" customWidth="1"/>
    <col min="14602" max="14602" width="18.81640625" style="2" customWidth="1"/>
    <col min="14603" max="14848" width="11.453125" style="2"/>
    <col min="14849" max="14849" width="2.7265625" style="2" customWidth="1"/>
    <col min="14850" max="14850" width="11.453125" style="2" customWidth="1"/>
    <col min="14851" max="14851" width="2.7265625" style="2" customWidth="1"/>
    <col min="14852" max="14852" width="16.453125" style="2" customWidth="1"/>
    <col min="14853" max="14853" width="19" style="2" customWidth="1"/>
    <col min="14854" max="14854" width="18.54296875" style="2" customWidth="1"/>
    <col min="14855" max="14855" width="21.1796875" style="2" customWidth="1"/>
    <col min="14856" max="14856" width="15" style="2" customWidth="1"/>
    <col min="14857" max="14857" width="18.81640625" style="2" bestFit="1" customWidth="1"/>
    <col min="14858" max="14858" width="18.81640625" style="2" customWidth="1"/>
    <col min="14859" max="15104" width="11.453125" style="2"/>
    <col min="15105" max="15105" width="2.7265625" style="2" customWidth="1"/>
    <col min="15106" max="15106" width="11.453125" style="2" customWidth="1"/>
    <col min="15107" max="15107" width="2.7265625" style="2" customWidth="1"/>
    <col min="15108" max="15108" width="16.453125" style="2" customWidth="1"/>
    <col min="15109" max="15109" width="19" style="2" customWidth="1"/>
    <col min="15110" max="15110" width="18.54296875" style="2" customWidth="1"/>
    <col min="15111" max="15111" width="21.1796875" style="2" customWidth="1"/>
    <col min="15112" max="15112" width="15" style="2" customWidth="1"/>
    <col min="15113" max="15113" width="18.81640625" style="2" bestFit="1" customWidth="1"/>
    <col min="15114" max="15114" width="18.81640625" style="2" customWidth="1"/>
    <col min="15115" max="15360" width="11.453125" style="2"/>
    <col min="15361" max="15361" width="2.7265625" style="2" customWidth="1"/>
    <col min="15362" max="15362" width="11.453125" style="2" customWidth="1"/>
    <col min="15363" max="15363" width="2.7265625" style="2" customWidth="1"/>
    <col min="15364" max="15364" width="16.453125" style="2" customWidth="1"/>
    <col min="15365" max="15365" width="19" style="2" customWidth="1"/>
    <col min="15366" max="15366" width="18.54296875" style="2" customWidth="1"/>
    <col min="15367" max="15367" width="21.1796875" style="2" customWidth="1"/>
    <col min="15368" max="15368" width="15" style="2" customWidth="1"/>
    <col min="15369" max="15369" width="18.81640625" style="2" bestFit="1" customWidth="1"/>
    <col min="15370" max="15370" width="18.81640625" style="2" customWidth="1"/>
    <col min="15371" max="15616" width="11.453125" style="2"/>
    <col min="15617" max="15617" width="2.7265625" style="2" customWidth="1"/>
    <col min="15618" max="15618" width="11.453125" style="2" customWidth="1"/>
    <col min="15619" max="15619" width="2.7265625" style="2" customWidth="1"/>
    <col min="15620" max="15620" width="16.453125" style="2" customWidth="1"/>
    <col min="15621" max="15621" width="19" style="2" customWidth="1"/>
    <col min="15622" max="15622" width="18.54296875" style="2" customWidth="1"/>
    <col min="15623" max="15623" width="21.1796875" style="2" customWidth="1"/>
    <col min="15624" max="15624" width="15" style="2" customWidth="1"/>
    <col min="15625" max="15625" width="18.81640625" style="2" bestFit="1" customWidth="1"/>
    <col min="15626" max="15626" width="18.81640625" style="2" customWidth="1"/>
    <col min="15627" max="15872" width="11.453125" style="2"/>
    <col min="15873" max="15873" width="2.7265625" style="2" customWidth="1"/>
    <col min="15874" max="15874" width="11.453125" style="2" customWidth="1"/>
    <col min="15875" max="15875" width="2.7265625" style="2" customWidth="1"/>
    <col min="15876" max="15876" width="16.453125" style="2" customWidth="1"/>
    <col min="15877" max="15877" width="19" style="2" customWidth="1"/>
    <col min="15878" max="15878" width="18.54296875" style="2" customWidth="1"/>
    <col min="15879" max="15879" width="21.1796875" style="2" customWidth="1"/>
    <col min="15880" max="15880" width="15" style="2" customWidth="1"/>
    <col min="15881" max="15881" width="18.81640625" style="2" bestFit="1" customWidth="1"/>
    <col min="15882" max="15882" width="18.81640625" style="2" customWidth="1"/>
    <col min="15883" max="16128" width="11.453125" style="2"/>
    <col min="16129" max="16129" width="2.7265625" style="2" customWidth="1"/>
    <col min="16130" max="16130" width="11.453125" style="2" customWidth="1"/>
    <col min="16131" max="16131" width="2.7265625" style="2" customWidth="1"/>
    <col min="16132" max="16132" width="16.453125" style="2" customWidth="1"/>
    <col min="16133" max="16133" width="19" style="2" customWidth="1"/>
    <col min="16134" max="16134" width="18.54296875" style="2" customWidth="1"/>
    <col min="16135" max="16135" width="21.1796875" style="2" customWidth="1"/>
    <col min="16136" max="16136" width="15" style="2" customWidth="1"/>
    <col min="16137" max="16137" width="18.81640625" style="2" bestFit="1" customWidth="1"/>
    <col min="16138" max="16138" width="18.81640625" style="2" customWidth="1"/>
    <col min="16139" max="16384" width="11.453125" style="2"/>
  </cols>
  <sheetData>
    <row r="1" spans="2:9" ht="13" thickBot="1"/>
    <row r="2" spans="2:9" ht="16" thickBot="1">
      <c r="B2" s="123" t="s">
        <v>509</v>
      </c>
      <c r="C2" s="124"/>
      <c r="D2" s="124"/>
      <c r="E2" s="124"/>
      <c r="F2" s="124"/>
      <c r="G2" s="124"/>
      <c r="H2" s="124"/>
      <c r="I2" s="125"/>
    </row>
    <row r="4" spans="2:9" ht="29.25" customHeight="1">
      <c r="B4" s="3" t="s">
        <v>5</v>
      </c>
      <c r="D4" s="126" t="s">
        <v>548</v>
      </c>
      <c r="E4" s="127"/>
      <c r="F4" s="127"/>
      <c r="G4" s="127"/>
      <c r="H4" s="127"/>
      <c r="I4" s="128"/>
    </row>
    <row r="6" spans="2:9">
      <c r="B6" s="129" t="s">
        <v>4</v>
      </c>
      <c r="D6" s="132" t="s">
        <v>6</v>
      </c>
      <c r="E6" s="133"/>
      <c r="F6" s="133"/>
      <c r="G6" s="133"/>
      <c r="H6" s="133"/>
      <c r="I6" s="134"/>
    </row>
    <row r="7" spans="2:9">
      <c r="B7" s="130"/>
      <c r="D7" s="138" t="s">
        <v>13</v>
      </c>
      <c r="E7" s="139"/>
      <c r="F7" s="139"/>
      <c r="G7" s="139"/>
      <c r="H7" s="139"/>
      <c r="I7" s="140"/>
    </row>
    <row r="8" spans="2:9" ht="14.5" customHeight="1">
      <c r="B8" s="131"/>
      <c r="D8" s="135" t="s">
        <v>7</v>
      </c>
      <c r="E8" s="136"/>
      <c r="F8" s="136"/>
      <c r="G8" s="136"/>
      <c r="H8" s="136"/>
      <c r="I8" s="137"/>
    </row>
    <row r="9" spans="2:9" ht="240" customHeight="1">
      <c r="B9" s="4" t="s">
        <v>12</v>
      </c>
      <c r="D9" s="120" t="s">
        <v>553</v>
      </c>
      <c r="E9" s="121"/>
      <c r="F9" s="121"/>
      <c r="G9" s="121"/>
      <c r="H9" s="121"/>
      <c r="I9" s="122"/>
    </row>
    <row r="10" spans="2:9" s="5" customFormat="1" ht="56.5" customHeight="1">
      <c r="B10" s="3" t="s">
        <v>8</v>
      </c>
      <c r="D10" s="120" t="s">
        <v>549</v>
      </c>
      <c r="E10" s="121"/>
      <c r="F10" s="121"/>
      <c r="G10" s="121"/>
      <c r="H10" s="121"/>
      <c r="I10" s="122"/>
    </row>
    <row r="11" spans="2:9" ht="13">
      <c r="B11" s="3" t="s">
        <v>554</v>
      </c>
      <c r="D11" s="115" t="s">
        <v>555</v>
      </c>
      <c r="E11" s="116"/>
      <c r="F11" s="116"/>
      <c r="G11" s="116"/>
      <c r="H11" s="116"/>
      <c r="I11" s="117"/>
    </row>
  </sheetData>
  <mergeCells count="8">
    <mergeCell ref="D9:I9"/>
    <mergeCell ref="D10:I10"/>
    <mergeCell ref="B2:I2"/>
    <mergeCell ref="D4:I4"/>
    <mergeCell ref="B6:B8"/>
    <mergeCell ref="D6:I6"/>
    <mergeCell ref="D8:I8"/>
    <mergeCell ref="D7:I7"/>
  </mergeCells>
  <hyperlinks>
    <hyperlink ref="D8:I8" r:id="rId1" display="More comprehensive stress testing can be carried out using the framework by Schmieder, Puhr and Hasan (2011), for example."/>
    <hyperlink ref="D7:I7" r:id="rId2" display="More information can be found in the paper by Hardy and Schmieder (2013)."/>
  </hyperlinks>
  <pageMargins left="0.75" right="0.75" top="1" bottom="1" header="0.4921259845" footer="0.492125984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AH64"/>
  <sheetViews>
    <sheetView workbookViewId="0">
      <pane xSplit="17160" ySplit="7300" topLeftCell="L30"/>
      <selection activeCell="A13" sqref="A13"/>
      <selection pane="topRight" activeCell="S13" sqref="S13"/>
      <selection pane="bottomLeft" activeCell="B31" sqref="B31"/>
      <selection pane="bottomRight" activeCell="J63" sqref="J63"/>
    </sheetView>
  </sheetViews>
  <sheetFormatPr defaultColWidth="9.1796875" defaultRowHeight="14" outlineLevelRow="1"/>
  <cols>
    <col min="1" max="1" width="26.1796875" style="67" customWidth="1"/>
    <col min="2" max="3" width="16.6328125" style="66" customWidth="1"/>
    <col min="4" max="4" width="18.54296875" style="66" customWidth="1"/>
    <col min="5" max="5" width="16.6328125" style="66" customWidth="1"/>
    <col min="6" max="6" width="18.81640625" style="66" customWidth="1"/>
    <col min="7" max="26" width="16.6328125" style="66" customWidth="1"/>
    <col min="27" max="32" width="9.1796875" style="66"/>
    <col min="33" max="16384" width="9.1796875" style="67"/>
  </cols>
  <sheetData>
    <row r="2" spans="1:34" ht="15.5">
      <c r="A2" s="144" t="s">
        <v>561</v>
      </c>
      <c r="B2" s="145"/>
      <c r="C2" s="145"/>
      <c r="D2" s="145"/>
      <c r="E2" s="145"/>
      <c r="F2" s="146"/>
    </row>
    <row r="4" spans="1:34" ht="27" customHeight="1">
      <c r="A4" s="24" t="s">
        <v>510</v>
      </c>
      <c r="B4" s="153" t="s">
        <v>524</v>
      </c>
      <c r="C4" s="153"/>
      <c r="D4" s="153"/>
      <c r="E4" s="153"/>
      <c r="F4" s="153"/>
    </row>
    <row r="5" spans="1:34" ht="25">
      <c r="A5" s="24" t="s">
        <v>526</v>
      </c>
      <c r="B5" s="25" t="s">
        <v>527</v>
      </c>
      <c r="C5" s="23" t="s">
        <v>525</v>
      </c>
      <c r="D5" s="27" t="s">
        <v>528</v>
      </c>
      <c r="E5" s="26"/>
      <c r="F5" s="26"/>
    </row>
    <row r="7" spans="1:34">
      <c r="A7" s="147" t="s">
        <v>523</v>
      </c>
      <c r="B7" s="148"/>
      <c r="C7" s="148"/>
      <c r="D7" s="148"/>
      <c r="E7" s="148"/>
      <c r="F7" s="149"/>
    </row>
    <row r="8" spans="1:34" ht="26">
      <c r="A8" s="11" t="s">
        <v>394</v>
      </c>
      <c r="B8" s="12" t="str">
        <f>VLOOKUP(A8,'IMF rGDP'!$A$6:$B$200,2,FALSE)</f>
        <v>USA</v>
      </c>
      <c r="C8" s="13" t="str">
        <f>IF(VLOOKUP(B8,'IMF rGDP'!$B$6:$C$200,2,FALSE)=1,"Advanced economy", "Emerging market economy")</f>
        <v>Advanced economy</v>
      </c>
      <c r="D8" s="26" t="s">
        <v>556</v>
      </c>
    </row>
    <row r="9" spans="1:34" ht="14.5" thickBot="1"/>
    <row r="10" spans="1:34" ht="15" customHeight="1" thickBot="1">
      <c r="A10" s="147" t="s">
        <v>461</v>
      </c>
      <c r="B10" s="148"/>
      <c r="C10" s="148"/>
      <c r="D10" s="148"/>
      <c r="E10" s="148"/>
      <c r="F10" s="149"/>
      <c r="N10" s="154" t="s">
        <v>529</v>
      </c>
      <c r="O10" s="155"/>
      <c r="P10" s="155"/>
      <c r="Q10" s="155"/>
      <c r="R10" s="155"/>
      <c r="S10" s="156"/>
      <c r="U10" s="157" t="s">
        <v>550</v>
      </c>
      <c r="V10" s="158"/>
      <c r="W10" s="158"/>
      <c r="X10" s="158"/>
      <c r="Y10" s="158"/>
      <c r="Z10" s="159"/>
      <c r="AG10" s="66"/>
      <c r="AH10" s="66"/>
    </row>
    <row r="11" spans="1:34" ht="14" customHeight="1">
      <c r="N11" s="150" t="s">
        <v>443</v>
      </c>
      <c r="O11" s="151"/>
      <c r="P11" s="152"/>
      <c r="Q11" s="150" t="s">
        <v>444</v>
      </c>
      <c r="R11" s="151"/>
      <c r="S11" s="152"/>
      <c r="U11" s="160"/>
      <c r="V11" s="161"/>
      <c r="W11" s="161"/>
      <c r="X11" s="161"/>
      <c r="Y11" s="161"/>
      <c r="Z11" s="162"/>
      <c r="AG11" s="66"/>
      <c r="AH11" s="66"/>
    </row>
    <row r="12" spans="1:34" ht="42">
      <c r="A12" s="30" t="s">
        <v>557</v>
      </c>
      <c r="B12" s="52">
        <v>2015</v>
      </c>
      <c r="C12" s="53">
        <v>2016</v>
      </c>
      <c r="D12" s="53">
        <v>2017</v>
      </c>
      <c r="E12" s="53">
        <v>2018</v>
      </c>
      <c r="F12" s="53">
        <v>2019</v>
      </c>
      <c r="G12" s="53">
        <v>2020</v>
      </c>
      <c r="H12" s="53">
        <v>2021</v>
      </c>
      <c r="I12" s="53">
        <v>2022</v>
      </c>
      <c r="J12" s="53">
        <v>2023</v>
      </c>
      <c r="K12" s="54">
        <v>2024</v>
      </c>
      <c r="N12" s="28" t="s">
        <v>438</v>
      </c>
      <c r="O12" s="8" t="s">
        <v>439</v>
      </c>
      <c r="P12" s="29" t="s">
        <v>440</v>
      </c>
      <c r="Q12" s="28" t="s">
        <v>438</v>
      </c>
      <c r="R12" s="8" t="s">
        <v>439</v>
      </c>
      <c r="S12" s="29" t="s">
        <v>440</v>
      </c>
      <c r="U12" s="8">
        <v>2020</v>
      </c>
      <c r="V12" s="8">
        <v>2021</v>
      </c>
      <c r="W12" s="8">
        <v>2022</v>
      </c>
      <c r="X12" s="8">
        <v>2023</v>
      </c>
      <c r="Y12" s="8">
        <v>2024</v>
      </c>
      <c r="Z12" s="8">
        <v>2025</v>
      </c>
      <c r="AG12" s="66"/>
      <c r="AH12" s="66"/>
    </row>
    <row r="13" spans="1:34">
      <c r="A13" s="68" t="str">
        <f>VLOOKUP(A8,'IMF rGDP'!$A$6:$B$200,2,FALSE)</f>
        <v>USA</v>
      </c>
      <c r="B13" s="69">
        <f>VLOOKUP($A13,'IMF rGDP'!$B$6:$BA$200,42,FALSE)</f>
        <v>3.0760000000000001</v>
      </c>
      <c r="C13" s="69">
        <f>VLOOKUP($A13,'IMF rGDP'!$B$6:$BA$200,43,FALSE)</f>
        <v>1.7110000000000001</v>
      </c>
      <c r="D13" s="69">
        <f>VLOOKUP($A13,'IMF rGDP'!$B$6:$BA$200,44,FALSE)</f>
        <v>2.3330000000000002</v>
      </c>
      <c r="E13" s="69">
        <f>VLOOKUP($A13,'IMF rGDP'!$B$6:$BA$200,45,FALSE)</f>
        <v>2.9969999999999999</v>
      </c>
      <c r="F13" s="69">
        <f>VLOOKUP($A13,'IMF rGDP'!$B$6:$BA$200,46,FALSE)</f>
        <v>2.161</v>
      </c>
      <c r="G13" s="70">
        <f>VLOOKUP($A13,'IMF rGDP'!$B$6:$BA$200,47,FALSE)</f>
        <v>-3.4</v>
      </c>
      <c r="H13" s="70">
        <f>VLOOKUP($A13,'IMF rGDP'!$B$6:$BA$200,48,FALSE)</f>
        <v>5.0999999999999996</v>
      </c>
      <c r="I13" s="70">
        <f>VLOOKUP($A13,'IMF rGDP'!$B$6:$BA$200,49,FALSE)</f>
        <v>2.5</v>
      </c>
      <c r="J13" s="70">
        <f>VLOOKUP($A13,'IMF rGDP'!$B$6:$BA$200,50,FALSE)</f>
        <v>2.2629999999999999</v>
      </c>
      <c r="K13" s="70">
        <f>VLOOKUP($A13,'IMF rGDP'!$B$6:$BA$200,51,FALSE)</f>
        <v>1.901</v>
      </c>
      <c r="N13" s="71">
        <f>AVERAGE(C13:F13)</f>
        <v>2.3005</v>
      </c>
      <c r="O13" s="69">
        <f>IF($C$8="Advanced economy",$G$25,$H$25)</f>
        <v>2.4</v>
      </c>
      <c r="P13" s="72">
        <f>N13-MIN(G13:J13)</f>
        <v>5.7004999999999999</v>
      </c>
      <c r="Q13" s="71">
        <f>AVERAGE(C13:F13)</f>
        <v>2.3005</v>
      </c>
      <c r="R13" s="69">
        <f>IF($C$8="Advanced economy",$L$25,$M$25)</f>
        <v>2.5</v>
      </c>
      <c r="S13" s="72">
        <f>SUM(C13:F13)-SUM(G13:J13)</f>
        <v>2.7390000000000008</v>
      </c>
      <c r="U13" s="69">
        <f>IF($C$8="Advanced economy",0.5*(F13-$N13)+0.5*(G13-$N13),(F13-$N13))</f>
        <v>-2.92</v>
      </c>
      <c r="V13" s="69">
        <f t="shared" ref="V13:Y13" si="0">IF($C$8="Advanced economy",0.5*(G13-$N13)+0.5*(H13-$N13),(G13-$N13))</f>
        <v>-1.4505000000000001</v>
      </c>
      <c r="W13" s="69">
        <f t="shared" si="0"/>
        <v>1.4994999999999998</v>
      </c>
      <c r="X13" s="69">
        <f t="shared" si="0"/>
        <v>8.0999999999999961E-2</v>
      </c>
      <c r="Y13" s="69">
        <f t="shared" si="0"/>
        <v>-0.21850000000000003</v>
      </c>
      <c r="Z13" s="69"/>
      <c r="AG13" s="66"/>
      <c r="AH13" s="66"/>
    </row>
    <row r="14" spans="1:34">
      <c r="N14" s="73"/>
      <c r="O14" s="74"/>
      <c r="P14" s="75"/>
      <c r="Q14" s="73"/>
      <c r="R14" s="74"/>
      <c r="S14" s="75"/>
      <c r="AG14" s="66"/>
      <c r="AH14" s="66"/>
    </row>
    <row r="15" spans="1:34" ht="56">
      <c r="A15" s="30" t="s">
        <v>546</v>
      </c>
      <c r="B15" s="52">
        <v>2015</v>
      </c>
      <c r="C15" s="53">
        <v>2016</v>
      </c>
      <c r="D15" s="53">
        <v>2017</v>
      </c>
      <c r="E15" s="53">
        <v>2018</v>
      </c>
      <c r="F15" s="53">
        <v>2019</v>
      </c>
      <c r="G15" s="8">
        <v>2020</v>
      </c>
      <c r="H15" s="8">
        <v>2021</v>
      </c>
      <c r="I15" s="8">
        <v>2022</v>
      </c>
      <c r="J15" s="8">
        <v>2023</v>
      </c>
      <c r="K15" s="8">
        <v>2024</v>
      </c>
      <c r="L15" s="8">
        <v>2025</v>
      </c>
      <c r="N15" s="28" t="s">
        <v>438</v>
      </c>
      <c r="O15" s="8" t="s">
        <v>439</v>
      </c>
      <c r="P15" s="29" t="s">
        <v>440</v>
      </c>
      <c r="Q15" s="28" t="s">
        <v>438</v>
      </c>
      <c r="R15" s="8" t="s">
        <v>439</v>
      </c>
      <c r="S15" s="29" t="s">
        <v>440</v>
      </c>
      <c r="U15" s="8">
        <v>2020</v>
      </c>
      <c r="V15" s="8">
        <v>2021</v>
      </c>
      <c r="W15" s="8">
        <v>2022</v>
      </c>
      <c r="X15" s="8">
        <v>2023</v>
      </c>
      <c r="Y15" s="8">
        <v>2024</v>
      </c>
      <c r="Z15" s="8">
        <v>2025</v>
      </c>
      <c r="AG15" s="66"/>
      <c r="AH15" s="66"/>
    </row>
    <row r="16" spans="1:34">
      <c r="A16" s="76" t="s">
        <v>462</v>
      </c>
      <c r="B16" s="69">
        <f>B13</f>
        <v>3.0760000000000001</v>
      </c>
      <c r="C16" s="69">
        <f t="shared" ref="C16:F16" si="1">C13</f>
        <v>1.7110000000000001</v>
      </c>
      <c r="D16" s="69">
        <f t="shared" si="1"/>
        <v>2.3330000000000002</v>
      </c>
      <c r="E16" s="69">
        <f t="shared" si="1"/>
        <v>2.9969999999999999</v>
      </c>
      <c r="F16" s="69">
        <f t="shared" si="1"/>
        <v>2.161</v>
      </c>
      <c r="G16" s="77"/>
      <c r="H16" s="77"/>
      <c r="I16" s="77"/>
      <c r="J16" s="77"/>
      <c r="K16" s="77"/>
      <c r="L16" s="77"/>
      <c r="M16" s="78">
        <f>SUM(G16:L16)</f>
        <v>0</v>
      </c>
      <c r="N16" s="71">
        <f>N13</f>
        <v>2.3005</v>
      </c>
      <c r="O16" s="69">
        <f>IF($C$8="Advanced economy",$G$25,$H$25)</f>
        <v>2.4</v>
      </c>
      <c r="P16" s="72">
        <f>N16-MIN(G16:J16)</f>
        <v>2.3005</v>
      </c>
      <c r="Q16" s="71">
        <f>Q13</f>
        <v>2.3005</v>
      </c>
      <c r="R16" s="69">
        <f>IF($C$8="Advanced economy",$L$25,$M$25)</f>
        <v>2.5</v>
      </c>
      <c r="S16" s="72">
        <f>SUM(C16:F16)-SUM(G16:J16)</f>
        <v>9.202</v>
      </c>
      <c r="U16" s="69">
        <f>IF($C$8="Advanced economy",0.5*(F16-$N16)+0.5*(G16-$N16),(F16-$N16))</f>
        <v>-1.22</v>
      </c>
      <c r="V16" s="69">
        <f t="shared" ref="V16:V18" si="2">IF($C$8="Advanced economy",0.5*(G16-$N16)+0.5*(H16-$N16),(G16-$N16))</f>
        <v>-2.3005</v>
      </c>
      <c r="W16" s="69">
        <f t="shared" ref="W16:W18" si="3">IF($C$8="Advanced economy",0.5*(H16-$N16)+0.5*(I16-$N16),(H16-$N16))</f>
        <v>-2.3005</v>
      </c>
      <c r="X16" s="69">
        <f t="shared" ref="X16:X18" si="4">IF($C$8="Advanced economy",0.5*(I16-$N16)+0.5*(J16-$N16),(I16-$N16))</f>
        <v>-2.3005</v>
      </c>
      <c r="Y16" s="69">
        <f t="shared" ref="Y16:Y18" si="5">IF($C$8="Advanced economy",0.5*(J16-$N16)+0.5*(K16-$N16),(J16-$N16))</f>
        <v>-2.3005</v>
      </c>
      <c r="Z16" s="69"/>
      <c r="AG16" s="66"/>
      <c r="AH16" s="66"/>
    </row>
    <row r="17" spans="1:34">
      <c r="A17" s="76" t="s">
        <v>463</v>
      </c>
      <c r="B17" s="69">
        <f>B16</f>
        <v>3.0760000000000001</v>
      </c>
      <c r="C17" s="69">
        <f t="shared" ref="C17:F17" si="6">C16</f>
        <v>1.7110000000000001</v>
      </c>
      <c r="D17" s="69">
        <f t="shared" si="6"/>
        <v>2.3330000000000002</v>
      </c>
      <c r="E17" s="69">
        <f t="shared" si="6"/>
        <v>2.9969999999999999</v>
      </c>
      <c r="F17" s="69">
        <f t="shared" si="6"/>
        <v>2.161</v>
      </c>
      <c r="G17" s="77"/>
      <c r="H17" s="77"/>
      <c r="I17" s="77"/>
      <c r="J17" s="77"/>
      <c r="K17" s="77"/>
      <c r="L17" s="77"/>
      <c r="M17" s="78">
        <f t="shared" ref="M17:M18" si="7">SUM(G17:L17)</f>
        <v>0</v>
      </c>
      <c r="N17" s="71">
        <f>N16</f>
        <v>2.3005</v>
      </c>
      <c r="O17" s="69">
        <f>IF($C$8="Advanced economy",$G$25,$H$25)</f>
        <v>2.4</v>
      </c>
      <c r="P17" s="72">
        <f>N17-MIN(G17:J17)</f>
        <v>2.3005</v>
      </c>
      <c r="Q17" s="71">
        <f>Q16</f>
        <v>2.3005</v>
      </c>
      <c r="R17" s="69">
        <f>IF($C$8="Advanced economy",$L$25,$M$25)</f>
        <v>2.5</v>
      </c>
      <c r="S17" s="72">
        <f>SUM(C17:F17)-SUM(G17:J17)</f>
        <v>9.202</v>
      </c>
      <c r="U17" s="69">
        <f>IF($C$8="Advanced economy",0.5*(F17-$N17)+0.5*(G17-$N17),(F17-$N17))</f>
        <v>-1.22</v>
      </c>
      <c r="V17" s="69">
        <f t="shared" si="2"/>
        <v>-2.3005</v>
      </c>
      <c r="W17" s="69">
        <f t="shared" si="3"/>
        <v>-2.3005</v>
      </c>
      <c r="X17" s="69">
        <f t="shared" si="4"/>
        <v>-2.3005</v>
      </c>
      <c r="Y17" s="69">
        <f t="shared" si="5"/>
        <v>-2.3005</v>
      </c>
      <c r="Z17" s="69"/>
      <c r="AG17" s="66"/>
      <c r="AH17" s="66"/>
    </row>
    <row r="18" spans="1:34" ht="14.5" thickBot="1">
      <c r="A18" s="76" t="s">
        <v>464</v>
      </c>
      <c r="B18" s="69">
        <f>B17</f>
        <v>3.0760000000000001</v>
      </c>
      <c r="C18" s="69">
        <f t="shared" ref="C18" si="8">C17</f>
        <v>1.7110000000000001</v>
      </c>
      <c r="D18" s="69">
        <f t="shared" ref="D18" si="9">D17</f>
        <v>2.3330000000000002</v>
      </c>
      <c r="E18" s="69">
        <f t="shared" ref="E18" si="10">E17</f>
        <v>2.9969999999999999</v>
      </c>
      <c r="F18" s="69">
        <f t="shared" ref="F18" si="11">F17</f>
        <v>2.161</v>
      </c>
      <c r="G18" s="77"/>
      <c r="H18" s="77"/>
      <c r="I18" s="77"/>
      <c r="J18" s="77"/>
      <c r="K18" s="77"/>
      <c r="L18" s="77"/>
      <c r="M18" s="78">
        <f t="shared" si="7"/>
        <v>0</v>
      </c>
      <c r="N18" s="79">
        <f>N17</f>
        <v>2.3005</v>
      </c>
      <c r="O18" s="80">
        <f>IF($C$8="Advanced economy",$G$25,$H$25)</f>
        <v>2.4</v>
      </c>
      <c r="P18" s="81">
        <f>N18-MIN(G18:J18)</f>
        <v>2.3005</v>
      </c>
      <c r="Q18" s="79">
        <f>Q17</f>
        <v>2.3005</v>
      </c>
      <c r="R18" s="80">
        <f>IF($C$8="Advanced economy",$L$25,$M$25)</f>
        <v>2.5</v>
      </c>
      <c r="S18" s="81">
        <f>SUM(C18:F18)-SUM(G18:J18)</f>
        <v>9.202</v>
      </c>
      <c r="U18" s="69">
        <f>IF($C$8="Advanced economy",0.5*(F18-$N18)+0.5*(G18-$N18),(F18-$N18))</f>
        <v>-1.22</v>
      </c>
      <c r="V18" s="69">
        <f t="shared" si="2"/>
        <v>-2.3005</v>
      </c>
      <c r="W18" s="69">
        <f t="shared" si="3"/>
        <v>-2.3005</v>
      </c>
      <c r="X18" s="69">
        <f t="shared" si="4"/>
        <v>-2.3005</v>
      </c>
      <c r="Y18" s="69">
        <f t="shared" si="5"/>
        <v>-2.3005</v>
      </c>
      <c r="Z18" s="69"/>
      <c r="AG18" s="66"/>
      <c r="AH18" s="66"/>
    </row>
    <row r="19" spans="1:34">
      <c r="A19" s="82"/>
    </row>
    <row r="20" spans="1:34" ht="14.5" thickBot="1">
      <c r="A20" s="83" t="s">
        <v>530</v>
      </c>
      <c r="B20" s="84"/>
      <c r="C20" s="85"/>
      <c r="D20" s="86"/>
    </row>
    <row r="21" spans="1:34" ht="42" outlineLevel="1">
      <c r="A21" s="37" t="s">
        <v>9</v>
      </c>
      <c r="B21" s="37" t="s">
        <v>429</v>
      </c>
      <c r="C21" s="37" t="s">
        <v>430</v>
      </c>
      <c r="D21" s="10" t="s">
        <v>431</v>
      </c>
      <c r="F21" s="31" t="s">
        <v>432</v>
      </c>
      <c r="G21" s="32" t="s">
        <v>1</v>
      </c>
      <c r="H21" s="32" t="s">
        <v>436</v>
      </c>
      <c r="I21" s="102" t="s">
        <v>441</v>
      </c>
      <c r="K21" s="31" t="s">
        <v>442</v>
      </c>
      <c r="L21" s="32" t="s">
        <v>1</v>
      </c>
      <c r="M21" s="32" t="s">
        <v>436</v>
      </c>
      <c r="N21" s="102" t="s">
        <v>441</v>
      </c>
    </row>
    <row r="22" spans="1:34" outlineLevel="1">
      <c r="A22" s="12" t="s">
        <v>533</v>
      </c>
      <c r="B22" s="87" t="str">
        <f>IF(-P13&gt;(AVERAGE(I22:I23)),"Moderate",IF(-P13&gt;(AVERAGE(I23:I24)),"Adverse","Severely Adverse"))</f>
        <v>Adverse</v>
      </c>
      <c r="C22" s="87" t="str">
        <f>IF(-S13&gt;(AVERAGE(N22:N23)),"Moderate",IF(-S13&gt;(AVERAGE(N23:N24)),"Adverse","Severely Adverse"))</f>
        <v>Moderate</v>
      </c>
      <c r="F22" s="88" t="s">
        <v>434</v>
      </c>
      <c r="G22" s="89">
        <v>-2.4</v>
      </c>
      <c r="H22" s="89">
        <v>-3.4</v>
      </c>
      <c r="I22" s="90">
        <f>IF($C$8="Advanced Economy",G22,H22)</f>
        <v>-2.4</v>
      </c>
      <c r="K22" s="88" t="s">
        <v>434</v>
      </c>
      <c r="L22" s="89">
        <v>-5.9</v>
      </c>
      <c r="M22" s="89">
        <v>-11.5</v>
      </c>
      <c r="N22" s="90">
        <f>IF($C$8="Advanced Economy",L22,M22)</f>
        <v>-5.9</v>
      </c>
    </row>
    <row r="23" spans="1:34" outlineLevel="1">
      <c r="A23" s="12" t="str">
        <f>A16</f>
        <v>Scenario 1 (please rename)</v>
      </c>
      <c r="B23" s="87" t="str">
        <f>IF(-P16&gt;(AVERAGE(I22:I23)),"Moderate",IF(-P16&gt;(AVERAGE(I23:I24)),"Adverse","Severely Adverse"))</f>
        <v>Moderate</v>
      </c>
      <c r="C23" s="87" t="str">
        <f>IF(-S16&gt;(AVERAGE(N22:N23)),"Moderate",IF(-S16&gt;(AVERAGE(N23:N24)),"Adverse","Severely Adverse"))</f>
        <v>Adverse</v>
      </c>
      <c r="F23" s="88" t="s">
        <v>435</v>
      </c>
      <c r="G23" s="89">
        <v>-4.3</v>
      </c>
      <c r="H23" s="89">
        <v>-6.6</v>
      </c>
      <c r="I23" s="90">
        <f>IF($C$8="Advanced Economy",G23,H23)</f>
        <v>-4.3</v>
      </c>
      <c r="K23" s="88" t="s">
        <v>435</v>
      </c>
      <c r="L23" s="89">
        <v>-8.5</v>
      </c>
      <c r="M23" s="89">
        <v>-19.5</v>
      </c>
      <c r="N23" s="90">
        <f>IF($C$8="Advanced Economy",L23,M23)</f>
        <v>-8.5</v>
      </c>
    </row>
    <row r="24" spans="1:34" ht="14.5" outlineLevel="1" thickBot="1">
      <c r="A24" s="12" t="str">
        <f>A17</f>
        <v>Scenario 2 (please rename)</v>
      </c>
      <c r="B24" s="87" t="str">
        <f>IF(-P17&gt;(AVERAGE(I22:I23)),"Moderate",IF(-P17&gt;(AVERAGE(I23:I24)),"Adverse","Severely Adverse"))</f>
        <v>Moderate</v>
      </c>
      <c r="C24" s="87" t="str">
        <f>IF(-S17&gt;(AVERAGE(N22:N23)),"Moderate",IF(-S17&gt;(AVERAGE(N23:N24)),"Adverse","Severely Adverse"))</f>
        <v>Adverse</v>
      </c>
      <c r="F24" s="91" t="s">
        <v>433</v>
      </c>
      <c r="G24" s="92">
        <v>-7.4</v>
      </c>
      <c r="H24" s="92">
        <v>-13</v>
      </c>
      <c r="I24" s="93">
        <f>IF($C$8="Advanced Economy",G24,H24)</f>
        <v>-7.4</v>
      </c>
      <c r="K24" s="91" t="s">
        <v>433</v>
      </c>
      <c r="L24" s="92">
        <v>-13.9</v>
      </c>
      <c r="M24" s="92">
        <v>-32.700000000000003</v>
      </c>
      <c r="N24" s="93">
        <f>IF($C$8="Advanced Economy",L24,M24)</f>
        <v>-13.9</v>
      </c>
    </row>
    <row r="25" spans="1:34" ht="38" outlineLevel="1" thickBot="1">
      <c r="A25" s="12" t="str">
        <f>A18</f>
        <v>Scenario 3 (please rename)</v>
      </c>
      <c r="B25" s="87" t="str">
        <f>IF(-P18&gt;(AVERAGE(I22:I23)),"Moderate",IF(-P18&gt;(AVERAGE(I23:I24)),"Adverse","Severely Adverse"))</f>
        <v>Moderate</v>
      </c>
      <c r="C25" s="87" t="str">
        <f>IF(-S18&gt;(AVERAGE(N22:N23)),"Moderate",IF(-S18&gt;(AVERAGE(N23:N24)),"Adverse","Severely Adverse"))</f>
        <v>Adverse</v>
      </c>
      <c r="F25" s="33" t="s">
        <v>465</v>
      </c>
      <c r="G25" s="34">
        <v>2.4</v>
      </c>
      <c r="H25" s="35">
        <v>4.2</v>
      </c>
      <c r="I25" s="94">
        <f>IF($C$8="Advanced Economy",G25,H25)</f>
        <v>2.4</v>
      </c>
      <c r="K25" s="33" t="s">
        <v>437</v>
      </c>
      <c r="L25" s="34">
        <v>2.5</v>
      </c>
      <c r="M25" s="35">
        <f>17.9/4</f>
        <v>4.4749999999999996</v>
      </c>
      <c r="N25" s="36">
        <f>IF($C$8="Advanced Economy",L25,M25)</f>
        <v>2.5</v>
      </c>
    </row>
    <row r="27" spans="1:34">
      <c r="A27" s="147" t="s">
        <v>535</v>
      </c>
      <c r="B27" s="148"/>
      <c r="C27" s="148"/>
      <c r="D27" s="148"/>
      <c r="E27" s="148"/>
      <c r="F27" s="148"/>
      <c r="G27" s="149"/>
    </row>
    <row r="28" spans="1:34">
      <c r="A28" s="66"/>
    </row>
    <row r="29" spans="1:34" ht="70">
      <c r="A29" s="9" t="s">
        <v>545</v>
      </c>
      <c r="B29" s="9" t="s">
        <v>455</v>
      </c>
      <c r="C29" s="9" t="s">
        <v>456</v>
      </c>
      <c r="D29" s="101" t="s">
        <v>558</v>
      </c>
      <c r="E29" s="15" t="s">
        <v>427</v>
      </c>
      <c r="F29" s="15" t="s">
        <v>428</v>
      </c>
    </row>
    <row r="30" spans="1:34" ht="28">
      <c r="A30" s="50">
        <f>VLOOKUP(B8,'Capital ratios'!$B$3:$F$200,5,FALSE)</f>
        <v>0.13666975711874799</v>
      </c>
      <c r="B30" s="51"/>
      <c r="C30" s="118" t="s">
        <v>11</v>
      </c>
      <c r="D30" s="119" t="s">
        <v>428</v>
      </c>
      <c r="E30" s="26"/>
    </row>
    <row r="31" spans="1:34" ht="50" customHeight="1">
      <c r="A31" s="9" t="s">
        <v>457</v>
      </c>
      <c r="B31" s="16" t="s">
        <v>459</v>
      </c>
      <c r="C31" s="141" t="s">
        <v>563</v>
      </c>
      <c r="D31" s="142"/>
      <c r="E31" s="142"/>
      <c r="F31" s="142"/>
      <c r="G31" s="142"/>
      <c r="H31" s="142"/>
      <c r="I31" s="143"/>
      <c r="K31" s="14"/>
    </row>
    <row r="33" spans="1:9">
      <c r="A33" s="147" t="s">
        <v>562</v>
      </c>
      <c r="B33" s="148"/>
      <c r="C33" s="148"/>
      <c r="D33" s="148"/>
      <c r="E33" s="148"/>
      <c r="F33" s="148"/>
      <c r="G33" s="148"/>
      <c r="H33" s="149"/>
    </row>
    <row r="35" spans="1:9" ht="42">
      <c r="A35" s="95" t="s">
        <v>559</v>
      </c>
      <c r="B35" s="8">
        <v>2019</v>
      </c>
      <c r="C35" s="8">
        <v>2020</v>
      </c>
      <c r="D35" s="8">
        <v>2021</v>
      </c>
      <c r="E35" s="8">
        <v>2022</v>
      </c>
      <c r="F35" s="8">
        <v>2023</v>
      </c>
      <c r="G35" s="8">
        <v>2024</v>
      </c>
      <c r="H35" s="54">
        <v>2025</v>
      </c>
      <c r="I35" s="48" t="s">
        <v>534</v>
      </c>
    </row>
    <row r="36" spans="1:9">
      <c r="A36" s="12" t="str">
        <f>A22</f>
        <v>IMF GDP outlook</v>
      </c>
      <c r="B36" s="96">
        <f>IF($C$30="yes",B30,A30)</f>
        <v>0.13666975711874799</v>
      </c>
      <c r="C36" s="97">
        <f>IF(AND($D$30="Internal ratings based approach",$C$8="Advanced Economy"),B36-0.01*U13*J58,IF(AND($D$30="Standardised Approach",$C$8="Advanced Economy"),B36-0.01*U13*J58,IF(AND($D$30="Internal ratings based approach",$C$8="Emerging Market Economy"),B36-0.01*U13*J58,B36-0.01*U13*J58)))</f>
        <v>0.13271043508484967</v>
      </c>
      <c r="D36" s="97">
        <f>IF(AND($D$30="Internal ratings based approach",$C$8="Advanced Economy"),C36-0.01*V13*K58,IF(AND($D$30="Standardised Approach",$C$8="Advanced Economy"),C36-0.01*V13*K58,IF(AND($D$30="Internal ratings based approach",$C$8="Emerging Market Economy"),C36-0.01*V13*K58,C36-0.01*V13*K58)))</f>
        <v>0.13074365542383273</v>
      </c>
      <c r="E36" s="97">
        <f>IF(AND($D$30="Internal ratings based approach",$C$8="Advanced Economy"),D36-0.01*W13*L58,IF(AND($D$30="Standardised Approach",$C$8="Advanced Economy"),D36-0.01*W13*L58,IF(AND($D$30="Internal ratings based approach",$C$8="Emerging Market Economy"),D36-0.01*W13*L58,D36-0.01*W13*L58)))</f>
        <v>0.13277687576281577</v>
      </c>
      <c r="F36" s="97">
        <f>IF(AND($D$30="Internal ratings based approach",$C$8="Advanced Economy"),E36-0.01*X13*M58,IF(AND($D$30="Standardised Approach",$C$8="Advanced Economy"),E36-0.01*X13*M58,IF(AND($D$30="Internal ratings based approach",$C$8="Emerging Market Economy"),E36-0.01*X13*M58,E36-0.01*X13*M58)))</f>
        <v>0.13288670627129034</v>
      </c>
      <c r="G36" s="97">
        <f>IF(AND($D$30="Internal ratings based approach",$C$8="Advanced Economy"),F36-0.01*Y13*N58,IF(AND($D$30="Standardised Approach",$C$8="Advanced Economy"),F36-0.01*Y13*N58,IF(AND($D$30="Internal ratings based approach",$C$8="Emerging Market Economy"),F36-0.01*Y13*N58,F36-0.01*Y13*N58)))</f>
        <v>0.13259043508484966</v>
      </c>
      <c r="I36" s="96">
        <f>-(MIN(C36:G36)-B36)</f>
        <v>5.9261016949152534E-3</v>
      </c>
    </row>
    <row r="37" spans="1:9" ht="25">
      <c r="A37" s="12" t="str">
        <f>A23</f>
        <v>Scenario 1 (please rename)</v>
      </c>
      <c r="B37" s="96">
        <f>B36</f>
        <v>0.13666975711874799</v>
      </c>
      <c r="C37" s="98" t="str">
        <f t="shared" ref="C37:H39" si="12">IF($M$16=0,"Please enter GDP path",IF(AND($D$30="Internal ratings based approach",$C$8="Advanced Economy"),B37-0.01*U16*J62,IF(AND($D$30="Standardised Approach",$C$8="Advanced Economy"),B37-0.01*U16*J62,IF(AND($D$30="Internal ratings based approach",$C$8="Emerging Market Economy"),B37-0.01*U16*J62,B37-0.01*U16*J62))))</f>
        <v>Please enter GDP path</v>
      </c>
      <c r="D37" s="98" t="str">
        <f t="shared" si="12"/>
        <v>Please enter GDP path</v>
      </c>
      <c r="E37" s="98" t="str">
        <f t="shared" si="12"/>
        <v>Please enter GDP path</v>
      </c>
      <c r="F37" s="98" t="str">
        <f t="shared" si="12"/>
        <v>Please enter GDP path</v>
      </c>
      <c r="G37" s="98" t="str">
        <f t="shared" si="12"/>
        <v>Please enter GDP path</v>
      </c>
      <c r="H37" s="98" t="str">
        <f t="shared" si="12"/>
        <v>Please enter GDP path</v>
      </c>
      <c r="I37" s="96" t="str">
        <f>IF(C37="Please enter GDP path","",-(MIN(C37:G37)-B37))</f>
        <v/>
      </c>
    </row>
    <row r="38" spans="1:9" ht="25">
      <c r="A38" s="12" t="str">
        <f>A24</f>
        <v>Scenario 2 (please rename)</v>
      </c>
      <c r="B38" s="96">
        <f>B37</f>
        <v>0.13666975711874799</v>
      </c>
      <c r="C38" s="98" t="str">
        <f t="shared" si="12"/>
        <v>Please enter GDP path</v>
      </c>
      <c r="D38" s="98" t="str">
        <f t="shared" si="12"/>
        <v>Please enter GDP path</v>
      </c>
      <c r="E38" s="98" t="str">
        <f t="shared" si="12"/>
        <v>Please enter GDP path</v>
      </c>
      <c r="F38" s="98" t="str">
        <f t="shared" si="12"/>
        <v>Please enter GDP path</v>
      </c>
      <c r="G38" s="98" t="str">
        <f t="shared" si="12"/>
        <v>Please enter GDP path</v>
      </c>
      <c r="H38" s="98" t="str">
        <f t="shared" si="12"/>
        <v>Please enter GDP path</v>
      </c>
      <c r="I38" s="96" t="str">
        <f>IF(C38="Please enter GDP path","",-(MIN(C38:G38)-B38))</f>
        <v/>
      </c>
    </row>
    <row r="39" spans="1:9" ht="25">
      <c r="A39" s="12" t="str">
        <f>A25</f>
        <v>Scenario 3 (please rename)</v>
      </c>
      <c r="B39" s="96">
        <f>B38</f>
        <v>0.13666975711874799</v>
      </c>
      <c r="C39" s="98" t="str">
        <f t="shared" si="12"/>
        <v>Please enter GDP path</v>
      </c>
      <c r="D39" s="98" t="str">
        <f t="shared" si="12"/>
        <v>Please enter GDP path</v>
      </c>
      <c r="E39" s="98" t="str">
        <f t="shared" si="12"/>
        <v>Please enter GDP path</v>
      </c>
      <c r="F39" s="98" t="str">
        <f t="shared" si="12"/>
        <v>Please enter GDP path</v>
      </c>
      <c r="G39" s="98" t="str">
        <f t="shared" si="12"/>
        <v>Please enter GDP path</v>
      </c>
      <c r="H39" s="98" t="str">
        <f t="shared" si="12"/>
        <v>Please enter GDP path</v>
      </c>
      <c r="I39" s="96" t="str">
        <f>IF(C39="Please enter GDP path","",-(MIN(C39:G39)-B39))</f>
        <v/>
      </c>
    </row>
    <row r="40" spans="1:9" ht="16.5" customHeight="1">
      <c r="A40" s="179" t="s">
        <v>540</v>
      </c>
      <c r="B40" s="179"/>
      <c r="C40" s="179"/>
      <c r="D40" s="179"/>
    </row>
    <row r="41" spans="1:9">
      <c r="A41" s="99"/>
    </row>
    <row r="42" spans="1:9">
      <c r="A42" s="147" t="s">
        <v>539</v>
      </c>
      <c r="B42" s="148"/>
      <c r="C42" s="148"/>
      <c r="D42" s="148"/>
      <c r="E42" s="148"/>
      <c r="F42" s="148"/>
      <c r="G42" s="148"/>
      <c r="H42" s="149"/>
    </row>
    <row r="43" spans="1:9">
      <c r="A43" s="99"/>
    </row>
    <row r="44" spans="1:9" ht="23.5" customHeight="1">
      <c r="A44" s="173" t="s">
        <v>547</v>
      </c>
      <c r="B44" s="174"/>
      <c r="C44" s="175"/>
    </row>
    <row r="45" spans="1:9" ht="25" outlineLevel="1">
      <c r="A45" s="100" t="s">
        <v>447</v>
      </c>
      <c r="B45" s="8" t="s">
        <v>1</v>
      </c>
      <c r="C45" s="8" t="s">
        <v>436</v>
      </c>
    </row>
    <row r="46" spans="1:9" outlineLevel="1">
      <c r="A46" s="20" t="s">
        <v>434</v>
      </c>
      <c r="B46" s="17">
        <v>8.0000000000000002E-3</v>
      </c>
      <c r="C46" s="18">
        <v>1.2999999999999999E-2</v>
      </c>
    </row>
    <row r="47" spans="1:9" outlineLevel="1">
      <c r="A47" s="20" t="s">
        <v>435</v>
      </c>
      <c r="B47" s="18">
        <v>0.03</v>
      </c>
      <c r="C47" s="18">
        <v>3.3000000000000002E-2</v>
      </c>
    </row>
    <row r="48" spans="1:9" outlineLevel="1">
      <c r="A48" s="20" t="s">
        <v>433</v>
      </c>
      <c r="B48" s="18">
        <v>0.06</v>
      </c>
      <c r="C48" s="18">
        <v>0.14000000000000001</v>
      </c>
    </row>
    <row r="49" spans="1:15">
      <c r="A49" s="49"/>
      <c r="B49" s="49"/>
      <c r="C49" s="49"/>
    </row>
    <row r="50" spans="1:15">
      <c r="A50" s="173" t="s">
        <v>536</v>
      </c>
      <c r="B50" s="174"/>
      <c r="C50" s="175"/>
    </row>
    <row r="51" spans="1:15" ht="29" customHeight="1" outlineLevel="1">
      <c r="A51" s="176" t="s">
        <v>560</v>
      </c>
      <c r="B51" s="177"/>
      <c r="C51" s="178"/>
    </row>
    <row r="52" spans="1:15" outlineLevel="1">
      <c r="A52" s="170" t="s">
        <v>537</v>
      </c>
      <c r="B52" s="171"/>
      <c r="C52" s="172"/>
    </row>
    <row r="53" spans="1:15" ht="14" customHeight="1" outlineLevel="1">
      <c r="A53" s="170" t="s">
        <v>538</v>
      </c>
      <c r="B53" s="171"/>
      <c r="C53" s="172"/>
    </row>
    <row r="54" spans="1:15" outlineLevel="1">
      <c r="A54" s="49"/>
      <c r="B54" s="49"/>
      <c r="C54" s="49"/>
    </row>
    <row r="55" spans="1:15" ht="14.5" outlineLevel="1" thickBot="1">
      <c r="A55" s="66"/>
      <c r="B55" s="26" t="s">
        <v>551</v>
      </c>
    </row>
    <row r="56" spans="1:15" ht="26.5" customHeight="1" outlineLevel="1">
      <c r="B56" s="168" t="s">
        <v>448</v>
      </c>
      <c r="C56" s="168"/>
      <c r="D56" s="168" t="s">
        <v>449</v>
      </c>
      <c r="E56" s="169"/>
      <c r="F56" s="166" t="str">
        <f>IF($B$31="max drop in GDP","GDP elasticity of capital ratios for maximum drop of GDP","GDP elasticity of capital ratios for maximum drop of GDP")</f>
        <v>GDP elasticity of capital ratios for maximum drop of GDP</v>
      </c>
      <c r="G56" s="167"/>
      <c r="J56" s="163" t="s">
        <v>541</v>
      </c>
      <c r="K56" s="164"/>
      <c r="L56" s="164"/>
      <c r="M56" s="164"/>
      <c r="N56" s="164"/>
      <c r="O56" s="165"/>
    </row>
    <row r="57" spans="1:15" outlineLevel="1">
      <c r="B57" s="8" t="s">
        <v>450</v>
      </c>
      <c r="C57" s="8" t="s">
        <v>451</v>
      </c>
      <c r="D57" s="8" t="s">
        <v>450</v>
      </c>
      <c r="E57" s="52" t="s">
        <v>451</v>
      </c>
      <c r="F57" s="42" t="s">
        <v>450</v>
      </c>
      <c r="G57" s="43" t="s">
        <v>451</v>
      </c>
      <c r="I57" s="8" t="s">
        <v>552</v>
      </c>
      <c r="J57" s="8">
        <v>2020</v>
      </c>
      <c r="K57" s="8">
        <v>2021</v>
      </c>
      <c r="L57" s="8">
        <v>2022</v>
      </c>
      <c r="M57" s="8">
        <v>2023</v>
      </c>
      <c r="N57" s="8">
        <v>2024</v>
      </c>
      <c r="O57" s="8">
        <v>2025</v>
      </c>
    </row>
    <row r="58" spans="1:15" outlineLevel="1">
      <c r="A58" s="20" t="s">
        <v>434</v>
      </c>
      <c r="B58" s="19">
        <f>IF('Technical sheet'!$A$3="yes",0.3,B46/(0.01*G22))</f>
        <v>-0.33333333333333331</v>
      </c>
      <c r="C58" s="19">
        <f>IF('Technical sheet'!$A$3="yes",0.35,C46/(0.01*H22))</f>
        <v>-0.38235294117647056</v>
      </c>
      <c r="D58" s="19">
        <f>IF('Technical sheet'!$A$3="yes",0.15,B46/(0.01*L22))</f>
        <v>-0.13559322033898305</v>
      </c>
      <c r="E58" s="41">
        <f>IF('Technical sheet'!$A$3="yes",0.12,C46/(0.01*M22))</f>
        <v>-0.11304347826086955</v>
      </c>
      <c r="F58" s="44">
        <f t="shared" ref="F58:G60" si="13">IF($B$31="max drop in GDP",B58,D58)</f>
        <v>-0.13559322033898305</v>
      </c>
      <c r="G58" s="45">
        <f t="shared" si="13"/>
        <v>-0.11304347826086955</v>
      </c>
      <c r="I58" s="69" t="str">
        <f>IF($B$31="max drop in GDP",B22,C22)</f>
        <v>Moderate</v>
      </c>
      <c r="J58" s="103">
        <f>IF(AND($D$30="Internal ratings based approach",$C$8="Advanced Economy"),IF($I$58="Moderate",$F$58,IF($I$58="Adverse",$F$59,$F$60)),IF(AND($D$30="Standardised Approach",$C$8="Advanced Economy"),IF($I$58="Moderate",$F$62,IF($I$58="Adverse",$F$63,$F$64)),IF(AND($D$30="Internal ratings based approach",$C$8="Emerging Market Economy"),IF($I$58="Moderate",$G$62,IF($I$58="Adverse",$G$63,$G$64)),IF($I$58="Moderate",$G$58,IF($I$58="Adverse",$G$59,$G$60)))))</f>
        <v>-0.13559322033898305</v>
      </c>
      <c r="K58" s="103">
        <f t="shared" ref="K58:N58" si="14">IF(AND($D$30="Internal ratings based approach",$C$8="Advanced Economy"),IF($I$58="Moderate",$F$58,IF($I$58="Adverse",$F$59,$F$60)),IF(AND($D$30="Standardised Approach",$C$8="Advanced Economy"),IF($I$58="Moderate",$F$62,IF($I$58="Adverse",$F$63,$F$64)),IF(AND($D$30="Internal ratings based approach",$C$8="Emerging Market Economy"),IF($I$58="Moderate",$G$62,IF($I$58="Adverse",$G$63,$G$64)),IF($I$58="Moderate",$G$58,IF($I$58="Adverse",$G$59,$G$60)))))</f>
        <v>-0.13559322033898305</v>
      </c>
      <c r="L58" s="103">
        <f t="shared" si="14"/>
        <v>-0.13559322033898305</v>
      </c>
      <c r="M58" s="103">
        <f t="shared" si="14"/>
        <v>-0.13559322033898305</v>
      </c>
      <c r="N58" s="103">
        <f t="shared" si="14"/>
        <v>-0.13559322033898305</v>
      </c>
      <c r="O58" s="69"/>
    </row>
    <row r="59" spans="1:15" outlineLevel="1">
      <c r="A59" s="20" t="s">
        <v>435</v>
      </c>
      <c r="B59" s="19">
        <f>IF('Technical sheet'!$A$3="yes",0.6,B47/(0.01*G23))</f>
        <v>-0.69767441860465118</v>
      </c>
      <c r="C59" s="19">
        <f>IF('Technical sheet'!$A$3="yes",0.5,C47/(0.01*H23))</f>
        <v>-0.5</v>
      </c>
      <c r="D59" s="19">
        <f>IF('Technical sheet'!$A$3="yes",0.3,B47/(0.01*L23))</f>
        <v>-0.3529411764705882</v>
      </c>
      <c r="E59" s="41">
        <f>IF('Technical sheet'!$A$3="yes",0.175,C47/(0.01*M23))</f>
        <v>-0.16923076923076924</v>
      </c>
      <c r="F59" s="44">
        <f t="shared" si="13"/>
        <v>-0.3529411764705882</v>
      </c>
      <c r="G59" s="45">
        <f t="shared" si="13"/>
        <v>-0.16923076923076924</v>
      </c>
    </row>
    <row r="60" spans="1:15" outlineLevel="1">
      <c r="A60" s="20" t="s">
        <v>433</v>
      </c>
      <c r="B60" s="19">
        <f>IF('Technical sheet'!$A$3="yes",0.8,B48/(0.01*G24))</f>
        <v>-0.81081081081081063</v>
      </c>
      <c r="C60" s="19">
        <f>IF('Technical sheet'!$A$3="yes",1,C48/(0.01*H24))</f>
        <v>-1.0769230769230771</v>
      </c>
      <c r="D60" s="19">
        <f>IF('Technical sheet'!$A$3="yes",0.4,B48/(0.01*L24))</f>
        <v>-0.43165467625899273</v>
      </c>
      <c r="E60" s="41">
        <f>IF('Technical sheet'!$A$3="yes",0.4,C48/(0.01*M24))</f>
        <v>-0.42813455657492355</v>
      </c>
      <c r="F60" s="44">
        <f t="shared" si="13"/>
        <v>-0.43165467625899273</v>
      </c>
      <c r="G60" s="45">
        <f t="shared" si="13"/>
        <v>-0.42813455657492355</v>
      </c>
    </row>
    <row r="61" spans="1:15" outlineLevel="1">
      <c r="B61" s="8" t="s">
        <v>453</v>
      </c>
      <c r="C61" s="8" t="s">
        <v>454</v>
      </c>
      <c r="D61" s="8" t="s">
        <v>453</v>
      </c>
      <c r="E61" s="52" t="s">
        <v>454</v>
      </c>
      <c r="F61" s="42" t="s">
        <v>453</v>
      </c>
      <c r="G61" s="43" t="s">
        <v>454</v>
      </c>
      <c r="I61" s="8" t="s">
        <v>552</v>
      </c>
      <c r="J61" s="8">
        <v>2020</v>
      </c>
      <c r="K61" s="8">
        <v>2021</v>
      </c>
      <c r="L61" s="8">
        <v>2022</v>
      </c>
      <c r="M61" s="8">
        <v>2023</v>
      </c>
      <c r="N61" s="8">
        <v>2024</v>
      </c>
      <c r="O61" s="8">
        <v>2025</v>
      </c>
    </row>
    <row r="62" spans="1:15" outlineLevel="1">
      <c r="A62" s="20" t="s">
        <v>434</v>
      </c>
      <c r="B62" s="19">
        <f>1/3*B58</f>
        <v>-0.1111111111111111</v>
      </c>
      <c r="C62" s="19">
        <v>-0.6</v>
      </c>
      <c r="D62" s="19">
        <f>B62/2</f>
        <v>-5.5555555555555552E-2</v>
      </c>
      <c r="E62" s="41">
        <f>C62/2.5</f>
        <v>-0.24</v>
      </c>
      <c r="F62" s="44">
        <f t="shared" ref="F62:G64" si="15">IF($B$31="max drop in GDP",B62,D62)</f>
        <v>-5.5555555555555552E-2</v>
      </c>
      <c r="G62" s="45">
        <f t="shared" si="15"/>
        <v>-0.24</v>
      </c>
      <c r="I62" s="69" t="str">
        <f>IF($B$31="max drop in GDP",B23,C23)</f>
        <v>Adverse</v>
      </c>
      <c r="J62" s="103">
        <f>IF(AND($D$30="Internal ratings based approach",$C$8="Advanced Economy"),IF($I$62="Moderate",$F$58,IF($I$62="Adverse",$F$59,$F$60)),IF(AND($D$30="Standardised Approach",$C$8="Advanced Economy"),IF($I$62="Moderate",$F$62,IF($I$62="Adverse",$F$63,$F$64)),IF(AND($D$30="Internal ratings based approach",$C$8="Emerging Market Economy"),IF($I$62="Moderate",$G$62,IF($I$62="Adverse",$G$63,$G$64)),IF($I$62="Moderate",$G$58,IF($I$62="Adverse",$G$59,$G$60)))))</f>
        <v>-0.3529411764705882</v>
      </c>
      <c r="K62" s="103">
        <f t="shared" ref="K62:N62" si="16">IF(AND($D$30="Internal ratings based approach",$C$8="Advanced Economy"),IF($I$62="Moderate",$F$58,IF($I$62="Adverse",$F$59,$F$60)),IF(AND($D$30="Standardised Approach",$C$8="Advanced Economy"),IF($I$62="Moderate",$F$62,IF($I$62="Adverse",$F$63,$F$64)),IF(AND($D$30="Internal ratings based approach",$C$8="Emerging Market Economy"),IF($I$62="Moderate",$G$62,IF($I$62="Adverse",$G$63,$G$64)),IF($I$62="Moderate",$G$58,IF($I$62="Adverse",$G$59,$G$60)))))</f>
        <v>-0.3529411764705882</v>
      </c>
      <c r="L62" s="103">
        <f t="shared" si="16"/>
        <v>-0.3529411764705882</v>
      </c>
      <c r="M62" s="103">
        <f t="shared" si="16"/>
        <v>-0.3529411764705882</v>
      </c>
      <c r="N62" s="103">
        <f t="shared" si="16"/>
        <v>-0.3529411764705882</v>
      </c>
      <c r="O62" s="69"/>
    </row>
    <row r="63" spans="1:15" outlineLevel="1">
      <c r="A63" s="20" t="s">
        <v>435</v>
      </c>
      <c r="B63" s="19">
        <f>1/3*B59</f>
        <v>-0.23255813953488372</v>
      </c>
      <c r="C63" s="19">
        <v>-0.8</v>
      </c>
      <c r="D63" s="19">
        <f t="shared" ref="D63" si="17">B63/2</f>
        <v>-0.11627906976744186</v>
      </c>
      <c r="E63" s="41">
        <f t="shared" ref="E63" si="18">C63/2.5</f>
        <v>-0.32</v>
      </c>
      <c r="F63" s="44">
        <f t="shared" si="15"/>
        <v>-0.11627906976744186</v>
      </c>
      <c r="G63" s="45">
        <f t="shared" si="15"/>
        <v>-0.32</v>
      </c>
      <c r="I63" s="69" t="str">
        <f>IF($B$31="max drop in GDP",B24,C24)</f>
        <v>Adverse</v>
      </c>
      <c r="J63" s="103">
        <f>IF(AND($D$30="Internal ratings based approach",$C$8="Advanced Economy"),IF($I$63="Moderate",$F$58,IF($I$63="Adverse",$F$59,$F$60)),IF(AND($D$30="Standardised Approach",$C$8="Advanced Economy"),IF($I$63="Moderate",$F$62,IF($I$63="Adverse",$F$63,$F$64)),IF(AND($D$30="Internal ratings based approach",$C$8="Emerging Market Economy"),IF($I$63="Moderate",$G$62,IF($I$63="Adverse",$G$63,$G$64)),IF($I$63="Moderate",$G$58,IF($I$63="Adverse",$G$59,$G$60)))))</f>
        <v>-0.3529411764705882</v>
      </c>
      <c r="K63" s="103">
        <f t="shared" ref="K63:N63" si="19">IF(AND($D$30="Internal ratings based approach",$C$8="Advanced Economy"),IF($I$63="Moderate",$F$58,IF($I$63="Adverse",$F$59,$F$60)),IF(AND($D$30="Standardised Approach",$C$8="Advanced Economy"),IF($I$63="Moderate",$F$62,IF($I$63="Adverse",$F$63,$F$64)),IF(AND($D$30="Internal ratings based approach",$C$8="Emerging Market Economy"),IF($I$63="Moderate",$G$62,IF($I$63="Adverse",$G$63,$G$64)),IF($I$63="Moderate",$G$58,IF($I$63="Adverse",$G$59,$G$60)))))</f>
        <v>-0.3529411764705882</v>
      </c>
      <c r="L63" s="103">
        <f t="shared" si="19"/>
        <v>-0.3529411764705882</v>
      </c>
      <c r="M63" s="103">
        <f t="shared" si="19"/>
        <v>-0.3529411764705882</v>
      </c>
      <c r="N63" s="103">
        <f t="shared" si="19"/>
        <v>-0.3529411764705882</v>
      </c>
      <c r="O63" s="69"/>
    </row>
    <row r="64" spans="1:15" ht="14.5" outlineLevel="1" thickBot="1">
      <c r="A64" s="20" t="s">
        <v>433</v>
      </c>
      <c r="B64" s="19">
        <f>1/3*B60</f>
        <v>-0.27027027027027017</v>
      </c>
      <c r="C64" s="19">
        <v>-1.2</v>
      </c>
      <c r="D64" s="19">
        <f>B64/2</f>
        <v>-0.13513513513513509</v>
      </c>
      <c r="E64" s="41">
        <f>C64/2.5</f>
        <v>-0.48</v>
      </c>
      <c r="F64" s="46">
        <f t="shared" si="15"/>
        <v>-0.13513513513513509</v>
      </c>
      <c r="G64" s="47">
        <f t="shared" si="15"/>
        <v>-0.48</v>
      </c>
      <c r="I64" s="69" t="str">
        <f>IF($B$31="max drop in GDP",B25,C25)</f>
        <v>Adverse</v>
      </c>
      <c r="J64" s="103">
        <f>IF(AND($D$30="Internal ratings based approach",$C$8="Advanced Economy"),IF($I$64="Moderate",$F$58,IF($I$64="Adverse",$F$59,$F$60)),IF(AND($D$30="Standardised Approach",$C$8="Advanced Economy"),IF($I$64="Moderate",$F$62,IF($I$64="Adverse",$F$63,$F$64)),IF(AND($D$30="Internal ratings based approach",$C$8="Emerging Market Economy"),IF($I$64="Moderate",$G$62,IF($I$64="Adverse",$G$63,$G$64)),IF($I$64="Moderate",$G$58,IF($I$64="Adverse",$G$59,$G$60)))))</f>
        <v>-0.3529411764705882</v>
      </c>
      <c r="K64" s="103">
        <f t="shared" ref="K64:N64" si="20">IF(AND($D$30="Internal ratings based approach",$C$8="Advanced Economy"),IF($I$64="Moderate",$F$58,IF($I$64="Adverse",$F$59,$F$60)),IF(AND($D$30="Standardised Approach",$C$8="Advanced Economy"),IF($I$64="Moderate",$F$62,IF($I$64="Adverse",$F$63,$F$64)),IF(AND($D$30="Internal ratings based approach",$C$8="Emerging Market Economy"),IF($I$64="Moderate",$G$62,IF($I$64="Adverse",$G$63,$G$64)),IF($I$64="Moderate",$G$58,IF($I$64="Adverse",$G$59,$G$60)))))</f>
        <v>-0.3529411764705882</v>
      </c>
      <c r="L64" s="103">
        <f t="shared" si="20"/>
        <v>-0.3529411764705882</v>
      </c>
      <c r="M64" s="103">
        <f t="shared" si="20"/>
        <v>-0.3529411764705882</v>
      </c>
      <c r="N64" s="103">
        <f t="shared" si="20"/>
        <v>-0.3529411764705882</v>
      </c>
      <c r="O64" s="69"/>
    </row>
  </sheetData>
  <mergeCells count="22">
    <mergeCell ref="U10:Z11"/>
    <mergeCell ref="J56:O56"/>
    <mergeCell ref="Q11:S11"/>
    <mergeCell ref="F56:G56"/>
    <mergeCell ref="B56:C56"/>
    <mergeCell ref="D56:E56"/>
    <mergeCell ref="A27:G27"/>
    <mergeCell ref="A52:C52"/>
    <mergeCell ref="A53:C53"/>
    <mergeCell ref="A33:H33"/>
    <mergeCell ref="A42:H42"/>
    <mergeCell ref="A44:C44"/>
    <mergeCell ref="A50:C50"/>
    <mergeCell ref="A51:C51"/>
    <mergeCell ref="A40:D40"/>
    <mergeCell ref="C31:I31"/>
    <mergeCell ref="A2:F2"/>
    <mergeCell ref="A7:F7"/>
    <mergeCell ref="A10:F10"/>
    <mergeCell ref="N11:P11"/>
    <mergeCell ref="B4:F4"/>
    <mergeCell ref="N10:S10"/>
  </mergeCells>
  <conditionalFormatting sqref="G13:K13">
    <cfRule type="colorScale" priority="2">
      <colorScale>
        <cfvo type="min"/>
        <cfvo type="percentile" val="50"/>
        <cfvo type="max"/>
        <color rgb="FFF8696B"/>
        <color rgb="FFFFEB84"/>
        <color rgb="FF63BE7B"/>
      </colorScale>
    </cfRule>
  </conditionalFormatting>
  <dataValidations count="4">
    <dataValidation allowBlank="1" showInputMessage="1" showErrorMessage="1" prompt="Please enter GDP forecast" sqref="J19:J25 K19:K20 B57:G57 L21:M25 N21 B61:G61 B45:C45 L16:L20 G16:H25 I16:K18 I19:I21"/>
    <dataValidation type="list" allowBlank="1" showInputMessage="1" showErrorMessage="1" prompt="Please choose main approach used in your jurisdiction _x000a_" sqref="D30">
      <formula1>$E$29:$F$29</formula1>
    </dataValidation>
    <dataValidation allowBlank="1" showInputMessage="1" showErrorMessage="1" prompt="Please choose preferred name_x000a_" sqref="A16:A18"/>
    <dataValidation allowBlank="1" showInputMessage="1" showErrorMessage="1" prompt="Please enter capital ratio_x000a_" sqref="B30"/>
  </dataValidations>
  <hyperlinks>
    <hyperlink ref="D21" r:id="rId1"/>
    <hyperlink ref="A52:C52" location="'ST for everyone'!G13" display="Source for GDP path &gt; see here"/>
    <hyperlink ref="A53:C53" location="'ST for everyone'!F56" display="Source for GDP elasticities of capital ratios &gt; see here"/>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'IMF rGDP'!$A$6:$A$200</xm:f>
          </x14:formula1>
          <xm:sqref>A8</xm:sqref>
        </x14:dataValidation>
        <x14:dataValidation type="list" allowBlank="1" showInputMessage="1" showErrorMessage="1" prompt="Please choose (If you choose &quot;no&quot; then the IMF or FitchConnect data will be used)_x000a_">
          <x14:formula1>
            <xm:f>'Technical sheet'!$C$3:$D$3</xm:f>
          </x14:formula1>
          <xm:sqref>C30</xm:sqref>
        </x14:dataValidation>
        <x14:dataValidation type="list" allowBlank="1" showInputMessage="1" showErrorMessage="1" prompt="Please choose">
          <x14:formula1>
            <xm:f>'Technical sheet'!$A$6:$B$6</xm:f>
          </x14:formula1>
          <xm:sqref>B31:B32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U200"/>
  <sheetViews>
    <sheetView tabSelected="1" workbookViewId="0">
      <pane xSplit="7700" ySplit="1760" topLeftCell="AQ4" activePane="bottomRight"/>
      <selection pane="topRight" activeCell="BG4" sqref="BG4:BI4"/>
      <selection pane="bottomLeft" activeCell="A10" sqref="A10"/>
      <selection pane="bottomRight" activeCell="AQ13" sqref="AQ13"/>
    </sheetView>
  </sheetViews>
  <sheetFormatPr defaultRowHeight="14.5"/>
  <cols>
    <col min="1" max="1" width="13.7265625" customWidth="1"/>
  </cols>
  <sheetData>
    <row r="1" spans="1:73">
      <c r="BJ1" s="213" t="s">
        <v>564</v>
      </c>
      <c r="BK1" s="213"/>
      <c r="BL1" s="213"/>
      <c r="BM1" s="213"/>
      <c r="BN1" s="213"/>
      <c r="BO1" s="185"/>
      <c r="BP1" s="185"/>
      <c r="BQ1" s="185"/>
      <c r="BR1" s="185"/>
      <c r="BS1" s="185"/>
      <c r="BT1" s="185"/>
      <c r="BU1" s="185"/>
    </row>
    <row r="2" spans="1:73" ht="15.5">
      <c r="A2" s="180" t="s">
        <v>14</v>
      </c>
      <c r="B2" s="181"/>
      <c r="C2" s="181"/>
      <c r="D2" s="181"/>
      <c r="E2" s="181"/>
      <c r="F2" s="181"/>
      <c r="G2" s="181"/>
      <c r="H2" s="181"/>
      <c r="I2" s="181"/>
      <c r="J2" s="181"/>
      <c r="K2" s="181"/>
      <c r="L2" s="182"/>
      <c r="BJ2" s="186"/>
      <c r="BK2" s="185"/>
      <c r="BL2" s="185"/>
      <c r="BM2" s="185"/>
      <c r="BN2" s="185"/>
      <c r="BO2" s="185"/>
      <c r="BP2" s="185"/>
      <c r="BQ2" s="185"/>
      <c r="BR2" s="185"/>
      <c r="BS2" s="185"/>
      <c r="BT2" s="185"/>
      <c r="BU2" s="185"/>
    </row>
    <row r="3" spans="1:73">
      <c r="A3" s="6" t="s">
        <v>15</v>
      </c>
      <c r="B3" s="6" t="s">
        <v>576</v>
      </c>
      <c r="BJ3" s="214" t="s">
        <v>565</v>
      </c>
      <c r="BK3" s="214"/>
      <c r="BL3" s="214"/>
      <c r="BM3" s="214"/>
      <c r="BN3" s="214"/>
      <c r="BO3" s="187" t="s">
        <v>566</v>
      </c>
      <c r="BP3" s="187" t="s">
        <v>566</v>
      </c>
      <c r="BQ3" s="187" t="s">
        <v>566</v>
      </c>
      <c r="BR3" s="187" t="s">
        <v>566</v>
      </c>
      <c r="BS3" s="187" t="s">
        <v>566</v>
      </c>
      <c r="BT3" s="187" t="s">
        <v>566</v>
      </c>
      <c r="BU3" s="187" t="s">
        <v>566</v>
      </c>
    </row>
    <row r="4" spans="1:73">
      <c r="BG4" s="220" t="s">
        <v>577</v>
      </c>
      <c r="BH4" s="221"/>
      <c r="BI4" s="222"/>
      <c r="BJ4" s="215" t="s">
        <v>567</v>
      </c>
      <c r="BK4" s="215"/>
      <c r="BL4" s="215"/>
      <c r="BM4" s="215"/>
      <c r="BN4" s="215"/>
      <c r="BO4" s="188"/>
      <c r="BP4" s="188"/>
      <c r="BQ4" s="188"/>
      <c r="BR4" s="188"/>
      <c r="BS4" s="188"/>
      <c r="BT4" s="188"/>
      <c r="BU4" s="188"/>
    </row>
    <row r="5" spans="1:73">
      <c r="A5" s="7" t="s">
        <v>18</v>
      </c>
      <c r="B5" s="7" t="s">
        <v>16</v>
      </c>
      <c r="C5" s="7" t="s">
        <v>413</v>
      </c>
      <c r="D5" s="7" t="s">
        <v>19</v>
      </c>
      <c r="E5" s="7" t="s">
        <v>20</v>
      </c>
      <c r="F5" s="7" t="s">
        <v>21</v>
      </c>
      <c r="G5" s="7" t="s">
        <v>17</v>
      </c>
      <c r="H5" s="7">
        <v>1980</v>
      </c>
      <c r="I5" s="7">
        <v>1981</v>
      </c>
      <c r="J5" s="7">
        <v>1982</v>
      </c>
      <c r="K5" s="7">
        <v>1983</v>
      </c>
      <c r="L5" s="7">
        <v>1984</v>
      </c>
      <c r="M5" s="7">
        <v>1985</v>
      </c>
      <c r="N5" s="7">
        <v>1986</v>
      </c>
      <c r="O5" s="7">
        <v>1987</v>
      </c>
      <c r="P5" s="7">
        <v>1988</v>
      </c>
      <c r="Q5" s="7">
        <v>1989</v>
      </c>
      <c r="R5" s="7">
        <v>1990</v>
      </c>
      <c r="S5" s="7">
        <v>1991</v>
      </c>
      <c r="T5" s="7">
        <v>1992</v>
      </c>
      <c r="U5" s="7">
        <v>1993</v>
      </c>
      <c r="V5" s="7">
        <v>1994</v>
      </c>
      <c r="W5" s="7">
        <v>1995</v>
      </c>
      <c r="X5" s="7">
        <v>1996</v>
      </c>
      <c r="Y5" s="7">
        <v>1997</v>
      </c>
      <c r="Z5" s="7">
        <v>1998</v>
      </c>
      <c r="AA5" s="7">
        <v>1999</v>
      </c>
      <c r="AB5" s="7">
        <v>2000</v>
      </c>
      <c r="AC5" s="7">
        <v>2001</v>
      </c>
      <c r="AD5" s="7">
        <v>2002</v>
      </c>
      <c r="AE5" s="7">
        <v>2003</v>
      </c>
      <c r="AF5" s="7">
        <v>2004</v>
      </c>
      <c r="AG5" s="7">
        <v>2005</v>
      </c>
      <c r="AH5" s="7">
        <v>2006</v>
      </c>
      <c r="AI5" s="7">
        <v>2007</v>
      </c>
      <c r="AJ5" s="7">
        <v>2008</v>
      </c>
      <c r="AK5" s="7">
        <v>2009</v>
      </c>
      <c r="AL5" s="7">
        <v>2010</v>
      </c>
      <c r="AM5" s="7">
        <v>2011</v>
      </c>
      <c r="AN5" s="7">
        <v>2012</v>
      </c>
      <c r="AO5" s="7">
        <v>2013</v>
      </c>
      <c r="AP5" s="7">
        <v>2014</v>
      </c>
      <c r="AQ5" s="7">
        <v>2015</v>
      </c>
      <c r="AR5" s="7">
        <v>2016</v>
      </c>
      <c r="AS5" s="7">
        <v>2017</v>
      </c>
      <c r="AT5" s="7">
        <v>2018</v>
      </c>
      <c r="AU5" s="7">
        <v>2019</v>
      </c>
      <c r="AV5" s="7">
        <v>2020</v>
      </c>
      <c r="AW5" s="7">
        <v>2021</v>
      </c>
      <c r="AX5" s="7">
        <v>2022</v>
      </c>
      <c r="AY5" s="7">
        <v>2023</v>
      </c>
      <c r="AZ5" s="7">
        <v>2024</v>
      </c>
      <c r="BA5" s="7">
        <v>2025</v>
      </c>
      <c r="BB5" s="7" t="s">
        <v>22</v>
      </c>
      <c r="BC5" s="7" t="s">
        <v>578</v>
      </c>
      <c r="BG5" s="7">
        <v>2020</v>
      </c>
      <c r="BH5" s="7">
        <v>2021</v>
      </c>
      <c r="BI5" s="7">
        <v>2022</v>
      </c>
      <c r="BJ5" s="189"/>
      <c r="BK5" s="189"/>
      <c r="BL5" s="189"/>
      <c r="BM5" s="216"/>
      <c r="BN5" s="216"/>
      <c r="BO5" s="190"/>
      <c r="BP5" s="217" t="s">
        <v>568</v>
      </c>
      <c r="BQ5" s="217"/>
      <c r="BR5" s="191"/>
      <c r="BS5" s="191"/>
      <c r="BT5" s="210"/>
      <c r="BU5" s="210"/>
    </row>
    <row r="6" spans="1:73">
      <c r="A6" t="s">
        <v>25</v>
      </c>
      <c r="B6" t="s">
        <v>23</v>
      </c>
      <c r="C6">
        <v>0</v>
      </c>
      <c r="D6" t="s">
        <v>26</v>
      </c>
      <c r="E6" t="s">
        <v>27</v>
      </c>
      <c r="F6" t="s">
        <v>28</v>
      </c>
      <c r="G6" t="s">
        <v>24</v>
      </c>
      <c r="H6" s="1" t="s">
        <v>29</v>
      </c>
      <c r="I6" s="1" t="s">
        <v>29</v>
      </c>
      <c r="J6" s="1" t="s">
        <v>29</v>
      </c>
      <c r="K6" s="1" t="s">
        <v>29</v>
      </c>
      <c r="L6" s="1" t="s">
        <v>29</v>
      </c>
      <c r="M6" s="1" t="s">
        <v>29</v>
      </c>
      <c r="N6" s="1" t="s">
        <v>29</v>
      </c>
      <c r="O6" s="1" t="s">
        <v>29</v>
      </c>
      <c r="P6" s="1" t="s">
        <v>29</v>
      </c>
      <c r="Q6" s="1" t="s">
        <v>29</v>
      </c>
      <c r="R6" s="1" t="s">
        <v>29</v>
      </c>
      <c r="S6" s="1" t="s">
        <v>29</v>
      </c>
      <c r="T6" s="1" t="s">
        <v>29</v>
      </c>
      <c r="U6" s="1" t="s">
        <v>29</v>
      </c>
      <c r="V6" s="1" t="s">
        <v>29</v>
      </c>
      <c r="W6" s="1" t="s">
        <v>29</v>
      </c>
      <c r="X6" s="1" t="s">
        <v>29</v>
      </c>
      <c r="Y6" s="1" t="s">
        <v>29</v>
      </c>
      <c r="Z6" s="1" t="s">
        <v>29</v>
      </c>
      <c r="AA6" s="1" t="s">
        <v>29</v>
      </c>
      <c r="AB6" s="1" t="s">
        <v>29</v>
      </c>
      <c r="AC6" s="1" t="s">
        <v>29</v>
      </c>
      <c r="AD6" s="1" t="s">
        <v>29</v>
      </c>
      <c r="AE6" s="1">
        <v>8.6920000000000002</v>
      </c>
      <c r="AF6" s="1">
        <v>0.67100000000000004</v>
      </c>
      <c r="AG6" s="1">
        <v>11.83</v>
      </c>
      <c r="AH6" s="1">
        <v>5.3609999999999998</v>
      </c>
      <c r="AI6" s="1">
        <v>13.34</v>
      </c>
      <c r="AJ6" s="1">
        <v>3.863</v>
      </c>
      <c r="AK6" s="1">
        <v>20.585000000000001</v>
      </c>
      <c r="AL6" s="1">
        <v>8.4380000000000006</v>
      </c>
      <c r="AM6" s="1">
        <v>6.4790000000000001</v>
      </c>
      <c r="AN6" s="1">
        <v>13.968</v>
      </c>
      <c r="AO6" s="1">
        <v>5.6829999999999998</v>
      </c>
      <c r="AP6" s="1">
        <v>2.6970000000000001</v>
      </c>
      <c r="AQ6" s="1">
        <v>0.98799999999999999</v>
      </c>
      <c r="AR6" s="1">
        <v>2.1640000000000001</v>
      </c>
      <c r="AS6" s="1">
        <v>2.6469999999999998</v>
      </c>
      <c r="AT6" s="1">
        <v>1.1890000000000001</v>
      </c>
      <c r="AU6" s="1">
        <v>3.9119999999999999</v>
      </c>
      <c r="AV6" s="1">
        <f>IF($BC6=0,BG6,VLOOKUP($A6,$BJ$9:$BN$38,3,FALSE))</f>
        <v>-5</v>
      </c>
      <c r="AW6" s="1">
        <f>IF($BC6=0,BH6,VLOOKUP($A6,$BJ$9:$BN$38,4,FALSE))</f>
        <v>4</v>
      </c>
      <c r="AX6" s="1">
        <f>IF($BC6=0,BI6,VLOOKUP($A6,$BJ$9:$BN$38,5,FALSE))</f>
        <v>4.524</v>
      </c>
      <c r="AY6" s="1">
        <v>4.5</v>
      </c>
      <c r="AZ6" s="1">
        <v>4.0090000000000003</v>
      </c>
      <c r="BA6" s="1">
        <v>4.0119999999999996</v>
      </c>
      <c r="BB6" s="1">
        <v>2019</v>
      </c>
      <c r="BC6" s="219">
        <v>0</v>
      </c>
      <c r="BD6" t="s">
        <v>25</v>
      </c>
      <c r="BG6" s="1">
        <v>-5</v>
      </c>
      <c r="BH6" s="1">
        <v>4</v>
      </c>
      <c r="BI6" s="1">
        <v>4.524</v>
      </c>
      <c r="BJ6" s="189"/>
      <c r="BK6" s="189"/>
      <c r="BL6" s="189" t="s">
        <v>569</v>
      </c>
      <c r="BM6" s="211" t="s">
        <v>570</v>
      </c>
      <c r="BN6" s="211"/>
      <c r="BO6" s="192"/>
      <c r="BP6" s="218"/>
      <c r="BQ6" s="218"/>
      <c r="BR6" s="191"/>
      <c r="BS6" s="191"/>
      <c r="BT6" s="210"/>
      <c r="BU6" s="210"/>
    </row>
    <row r="7" spans="1:73">
      <c r="A7" t="s">
        <v>31</v>
      </c>
      <c r="B7" t="s">
        <v>30</v>
      </c>
      <c r="C7">
        <v>0</v>
      </c>
      <c r="D7" t="s">
        <v>26</v>
      </c>
      <c r="E7" t="s">
        <v>27</v>
      </c>
      <c r="F7" t="s">
        <v>28</v>
      </c>
      <c r="G7" t="s">
        <v>24</v>
      </c>
      <c r="H7" s="1">
        <v>2.6840000000000002</v>
      </c>
      <c r="I7" s="1">
        <v>5.7</v>
      </c>
      <c r="J7" s="1">
        <v>2.9</v>
      </c>
      <c r="K7" s="1">
        <v>1.1000000000000001</v>
      </c>
      <c r="L7" s="1">
        <v>2</v>
      </c>
      <c r="M7" s="1">
        <v>-1.5</v>
      </c>
      <c r="N7" s="1">
        <v>5.6</v>
      </c>
      <c r="O7" s="1">
        <v>-0.8</v>
      </c>
      <c r="P7" s="1">
        <v>-1.4</v>
      </c>
      <c r="Q7" s="1">
        <v>9.8000000000000007</v>
      </c>
      <c r="R7" s="1">
        <v>-10</v>
      </c>
      <c r="S7" s="1">
        <v>-28</v>
      </c>
      <c r="T7" s="1">
        <v>-7.2</v>
      </c>
      <c r="U7" s="1">
        <v>9.6</v>
      </c>
      <c r="V7" s="1">
        <v>9.4</v>
      </c>
      <c r="W7" s="1">
        <v>8.9</v>
      </c>
      <c r="X7" s="1">
        <v>9.1</v>
      </c>
      <c r="Y7" s="1">
        <v>-10.923999999999999</v>
      </c>
      <c r="Z7" s="1">
        <v>8.8290000000000006</v>
      </c>
      <c r="AA7" s="1">
        <v>12.891</v>
      </c>
      <c r="AB7" s="1">
        <v>6.9459999999999997</v>
      </c>
      <c r="AC7" s="1">
        <v>8.2929999999999993</v>
      </c>
      <c r="AD7" s="1">
        <v>4.5369999999999999</v>
      </c>
      <c r="AE7" s="1">
        <v>5.5289999999999999</v>
      </c>
      <c r="AF7" s="1">
        <v>5.5149999999999997</v>
      </c>
      <c r="AG7" s="1">
        <v>5.5259999999999998</v>
      </c>
      <c r="AH7" s="1">
        <v>5.9029999999999996</v>
      </c>
      <c r="AI7" s="1">
        <v>5.9829999999999997</v>
      </c>
      <c r="AJ7" s="1">
        <v>7.5</v>
      </c>
      <c r="AK7" s="1">
        <v>3.3540000000000001</v>
      </c>
      <c r="AL7" s="1">
        <v>3.7069999999999999</v>
      </c>
      <c r="AM7" s="1">
        <v>2.5449999999999999</v>
      </c>
      <c r="AN7" s="1">
        <v>1.4179999999999999</v>
      </c>
      <c r="AO7" s="1">
        <v>1.002</v>
      </c>
      <c r="AP7" s="1">
        <v>1.774</v>
      </c>
      <c r="AQ7" s="1">
        <v>2.2189999999999999</v>
      </c>
      <c r="AR7" s="1">
        <v>3.3149999999999999</v>
      </c>
      <c r="AS7" s="1">
        <v>3.802</v>
      </c>
      <c r="AT7" s="1">
        <v>4.0709999999999997</v>
      </c>
      <c r="AU7" s="1">
        <v>2.2400000000000002</v>
      </c>
      <c r="AV7" s="1">
        <f t="shared" ref="AV7:AX70" si="0">IF($BC7=0,BG7,VLOOKUP($A7,$BJ$9:$BN$38,3,FALSE))</f>
        <v>-7.5289999999999999</v>
      </c>
      <c r="AW7" s="1">
        <f t="shared" ref="AW7:AW70" si="1">IF($BC7=0,BH7,VLOOKUP($A7,$BJ$9:$BN$38,4,FALSE))</f>
        <v>6.0940000000000003</v>
      </c>
      <c r="AX7" s="1">
        <f t="shared" ref="AX7:AX70" si="2">IF($BC7=0,BI7,VLOOKUP($A7,$BJ$9:$BN$38,5,FALSE))</f>
        <v>5.8179999999999996</v>
      </c>
      <c r="AY7" s="1">
        <v>4.3109999999999999</v>
      </c>
      <c r="AZ7" s="1">
        <v>3.4580000000000002</v>
      </c>
      <c r="BA7" s="1">
        <v>3.4289999999999998</v>
      </c>
      <c r="BB7" s="1">
        <v>2018</v>
      </c>
      <c r="BC7" s="219">
        <v>0</v>
      </c>
      <c r="BD7" t="s">
        <v>31</v>
      </c>
      <c r="BG7" s="1">
        <v>-7.5289999999999999</v>
      </c>
      <c r="BH7" s="1">
        <v>6.0940000000000003</v>
      </c>
      <c r="BI7" s="1">
        <v>5.8179999999999996</v>
      </c>
      <c r="BJ7" s="193"/>
      <c r="BK7" s="194">
        <v>2019</v>
      </c>
      <c r="BL7" s="194">
        <v>2020</v>
      </c>
      <c r="BM7" s="195">
        <v>2021</v>
      </c>
      <c r="BN7" s="195">
        <v>2022</v>
      </c>
      <c r="BO7" s="192"/>
      <c r="BP7" s="195">
        <v>2021</v>
      </c>
      <c r="BQ7" s="195">
        <v>2022</v>
      </c>
      <c r="BR7" s="196"/>
      <c r="BS7" s="197"/>
      <c r="BT7" s="197"/>
      <c r="BU7" s="197"/>
    </row>
    <row r="8" spans="1:73">
      <c r="A8" t="s">
        <v>33</v>
      </c>
      <c r="B8" t="s">
        <v>32</v>
      </c>
      <c r="C8">
        <v>0</v>
      </c>
      <c r="D8" t="s">
        <v>26</v>
      </c>
      <c r="E8" t="s">
        <v>27</v>
      </c>
      <c r="F8" t="s">
        <v>28</v>
      </c>
      <c r="G8" t="s">
        <v>24</v>
      </c>
      <c r="H8" s="1">
        <v>-5.4</v>
      </c>
      <c r="I8" s="1">
        <v>3</v>
      </c>
      <c r="J8" s="1">
        <v>6.4</v>
      </c>
      <c r="K8" s="1">
        <v>5.4</v>
      </c>
      <c r="L8" s="1">
        <v>5.6</v>
      </c>
      <c r="M8" s="1">
        <v>5.6</v>
      </c>
      <c r="N8" s="1">
        <v>-0.2</v>
      </c>
      <c r="O8" s="1">
        <v>-0.7</v>
      </c>
      <c r="P8" s="1">
        <v>-1.9</v>
      </c>
      <c r="Q8" s="1">
        <v>4.8</v>
      </c>
      <c r="R8" s="1">
        <v>0.8</v>
      </c>
      <c r="S8" s="1">
        <v>-1.2</v>
      </c>
      <c r="T8" s="1">
        <v>1.6</v>
      </c>
      <c r="U8" s="1">
        <v>-2.1019999999999999</v>
      </c>
      <c r="V8" s="1">
        <v>-0.9</v>
      </c>
      <c r="W8" s="1">
        <v>3.8479999999999999</v>
      </c>
      <c r="X8" s="1">
        <v>3.8</v>
      </c>
      <c r="Y8" s="1">
        <v>1.1000000000000001</v>
      </c>
      <c r="Z8" s="1">
        <v>5.0979999999999999</v>
      </c>
      <c r="AA8" s="1">
        <v>3.2</v>
      </c>
      <c r="AB8" s="1">
        <v>3.8</v>
      </c>
      <c r="AC8" s="1">
        <v>3</v>
      </c>
      <c r="AD8" s="1">
        <v>5.6</v>
      </c>
      <c r="AE8" s="1">
        <v>7.2</v>
      </c>
      <c r="AF8" s="1">
        <v>4.3</v>
      </c>
      <c r="AG8" s="1">
        <v>5.9</v>
      </c>
      <c r="AH8" s="1">
        <v>1.6839999999999999</v>
      </c>
      <c r="AI8" s="1">
        <v>3.3730000000000002</v>
      </c>
      <c r="AJ8" s="1">
        <v>2.36</v>
      </c>
      <c r="AK8" s="1">
        <v>1.6319999999999999</v>
      </c>
      <c r="AL8" s="1">
        <v>3.6160000000000001</v>
      </c>
      <c r="AM8" s="1">
        <v>2.823</v>
      </c>
      <c r="AN8" s="1">
        <v>3.391</v>
      </c>
      <c r="AO8" s="1">
        <v>2.8</v>
      </c>
      <c r="AP8" s="1">
        <v>3.8</v>
      </c>
      <c r="AQ8" s="1">
        <v>3.7</v>
      </c>
      <c r="AR8" s="1">
        <v>3.2</v>
      </c>
      <c r="AS8" s="1">
        <v>1.3</v>
      </c>
      <c r="AT8" s="1">
        <v>1.4</v>
      </c>
      <c r="AU8" s="1">
        <v>0.8</v>
      </c>
      <c r="AV8" s="1">
        <f t="shared" si="0"/>
        <v>-5.4610000000000003</v>
      </c>
      <c r="AW8" s="1">
        <f t="shared" si="1"/>
        <v>3.1629999999999998</v>
      </c>
      <c r="AX8" s="1">
        <f t="shared" si="2"/>
        <v>2.5569999999999999</v>
      </c>
      <c r="AY8" s="1">
        <v>1.149</v>
      </c>
      <c r="AZ8" s="1">
        <v>1.0289999999999999</v>
      </c>
      <c r="BA8" s="1">
        <v>0.94899999999999995</v>
      </c>
      <c r="BB8" s="1">
        <v>2019</v>
      </c>
      <c r="BC8" s="219">
        <v>0</v>
      </c>
      <c r="BD8" t="s">
        <v>33</v>
      </c>
      <c r="BG8" s="1">
        <v>-5.4610000000000003</v>
      </c>
      <c r="BH8" s="1">
        <v>3.1629999999999998</v>
      </c>
      <c r="BI8" s="1">
        <v>2.5569999999999999</v>
      </c>
      <c r="BJ8" s="198"/>
      <c r="BK8" s="199"/>
      <c r="BL8" s="199"/>
      <c r="BM8" s="200"/>
      <c r="BN8" s="200"/>
      <c r="BO8" s="201"/>
      <c r="BP8" s="202"/>
      <c r="BQ8" s="202"/>
      <c r="BR8" s="196"/>
      <c r="BS8" s="203"/>
      <c r="BT8" s="203"/>
      <c r="BU8" s="203"/>
    </row>
    <row r="9" spans="1:73">
      <c r="A9" t="s">
        <v>35</v>
      </c>
      <c r="B9" t="s">
        <v>34</v>
      </c>
      <c r="C9">
        <v>0</v>
      </c>
      <c r="D9" t="s">
        <v>26</v>
      </c>
      <c r="E9" t="s">
        <v>27</v>
      </c>
      <c r="F9" t="s">
        <v>28</v>
      </c>
      <c r="G9" t="s">
        <v>24</v>
      </c>
      <c r="H9" s="1">
        <v>2.4060000000000001</v>
      </c>
      <c r="I9" s="1">
        <v>-4.4000000000000004</v>
      </c>
      <c r="J9" s="1" t="s">
        <v>36</v>
      </c>
      <c r="K9" s="1">
        <v>4.2</v>
      </c>
      <c r="L9" s="1">
        <v>6</v>
      </c>
      <c r="M9" s="1">
        <v>3.5</v>
      </c>
      <c r="N9" s="1">
        <v>2.9</v>
      </c>
      <c r="O9" s="1">
        <v>4.0830000000000002</v>
      </c>
      <c r="P9" s="1">
        <v>6.1289999999999996</v>
      </c>
      <c r="Q9" s="1">
        <v>4.2000000000000003E-2</v>
      </c>
      <c r="R9" s="1">
        <v>-3.45</v>
      </c>
      <c r="S9" s="1">
        <v>12.084</v>
      </c>
      <c r="T9" s="1">
        <v>11.403</v>
      </c>
      <c r="U9" s="1">
        <v>10.968999999999999</v>
      </c>
      <c r="V9" s="1">
        <v>10.510999999999999</v>
      </c>
      <c r="W9" s="1">
        <v>10.364000000000001</v>
      </c>
      <c r="X9" s="1">
        <v>11.208</v>
      </c>
      <c r="Y9" s="1">
        <v>7.274</v>
      </c>
      <c r="Z9" s="1">
        <v>4.6909999999999998</v>
      </c>
      <c r="AA9" s="1">
        <v>2.181</v>
      </c>
      <c r="AB9" s="1">
        <v>3.0550000000000002</v>
      </c>
      <c r="AC9" s="1">
        <v>4.2060000000000004</v>
      </c>
      <c r="AD9" s="1">
        <v>13.666</v>
      </c>
      <c r="AE9" s="1">
        <v>2.99</v>
      </c>
      <c r="AF9" s="1">
        <v>10.952999999999999</v>
      </c>
      <c r="AG9" s="1">
        <v>15.029</v>
      </c>
      <c r="AH9" s="1">
        <v>11.548</v>
      </c>
      <c r="AI9" s="1">
        <v>14.01</v>
      </c>
      <c r="AJ9" s="1">
        <v>11.166</v>
      </c>
      <c r="AK9" s="1">
        <v>0.85899999999999999</v>
      </c>
      <c r="AL9" s="1">
        <v>4.859</v>
      </c>
      <c r="AM9" s="1">
        <v>3.472</v>
      </c>
      <c r="AN9" s="1">
        <v>8.5419999999999998</v>
      </c>
      <c r="AO9" s="1">
        <v>4.9550000000000001</v>
      </c>
      <c r="AP9" s="1">
        <v>4.8230000000000004</v>
      </c>
      <c r="AQ9" s="1">
        <v>0.94399999999999995</v>
      </c>
      <c r="AR9" s="1">
        <v>-2.58</v>
      </c>
      <c r="AS9" s="1">
        <v>-0.15</v>
      </c>
      <c r="AT9" s="1">
        <v>-1.2</v>
      </c>
      <c r="AU9" s="1">
        <v>-0.9</v>
      </c>
      <c r="AV9" s="1">
        <f t="shared" si="0"/>
        <v>-4.0110000000000001</v>
      </c>
      <c r="AW9" s="1">
        <f t="shared" si="1"/>
        <v>3.2290000000000001</v>
      </c>
      <c r="AX9" s="1">
        <f t="shared" si="2"/>
        <v>2.984</v>
      </c>
      <c r="AY9" s="1">
        <v>3.93</v>
      </c>
      <c r="AZ9" s="1">
        <v>3.7709999999999999</v>
      </c>
      <c r="BA9" s="1">
        <v>2.8919999999999999</v>
      </c>
      <c r="BB9" s="1">
        <v>2018</v>
      </c>
      <c r="BC9" s="219">
        <v>0</v>
      </c>
      <c r="BD9" t="s">
        <v>35</v>
      </c>
      <c r="BG9" s="1">
        <v>-4.0110000000000001</v>
      </c>
      <c r="BH9" s="1">
        <v>3.2290000000000001</v>
      </c>
      <c r="BI9" s="1">
        <v>2.984</v>
      </c>
      <c r="BJ9" s="198" t="s">
        <v>40</v>
      </c>
      <c r="BK9" s="199">
        <v>-2.1</v>
      </c>
      <c r="BL9" s="199">
        <v>-10.4</v>
      </c>
      <c r="BM9" s="200">
        <v>4.5</v>
      </c>
      <c r="BN9" s="200">
        <v>2.7</v>
      </c>
      <c r="BO9" s="201"/>
      <c r="BP9" s="200">
        <v>-0.40000000000000036</v>
      </c>
      <c r="BQ9" s="200">
        <v>0.20000000000000018</v>
      </c>
      <c r="BR9" s="196"/>
      <c r="BS9" s="203"/>
      <c r="BT9" s="203"/>
      <c r="BU9" s="203"/>
    </row>
    <row r="10" spans="1:73">
      <c r="A10" t="s">
        <v>38</v>
      </c>
      <c r="B10" t="s">
        <v>37</v>
      </c>
      <c r="C10">
        <v>0</v>
      </c>
      <c r="D10" t="s">
        <v>26</v>
      </c>
      <c r="E10" t="s">
        <v>27</v>
      </c>
      <c r="F10" t="s">
        <v>28</v>
      </c>
      <c r="G10" t="s">
        <v>24</v>
      </c>
      <c r="H10" s="1">
        <v>8.1609999999999996</v>
      </c>
      <c r="I10" s="1">
        <v>3.8149999999999999</v>
      </c>
      <c r="J10" s="1">
        <v>-8.4000000000000005E-2</v>
      </c>
      <c r="K10" s="1">
        <v>5.3639999999999999</v>
      </c>
      <c r="L10" s="1">
        <v>10.164999999999999</v>
      </c>
      <c r="M10" s="1">
        <v>7.6440000000000001</v>
      </c>
      <c r="N10" s="1">
        <v>11.494</v>
      </c>
      <c r="O10" s="1">
        <v>6.6260000000000003</v>
      </c>
      <c r="P10" s="1">
        <v>5.2130000000000001</v>
      </c>
      <c r="Q10" s="1">
        <v>5.2519999999999998</v>
      </c>
      <c r="R10" s="1">
        <v>3.012</v>
      </c>
      <c r="S10" s="1">
        <v>2.177</v>
      </c>
      <c r="T10" s="1">
        <v>1.1579999999999999</v>
      </c>
      <c r="U10" s="1">
        <v>5.28</v>
      </c>
      <c r="V10" s="1">
        <v>6.6760000000000002</v>
      </c>
      <c r="W10" s="1">
        <v>-4.359</v>
      </c>
      <c r="X10" s="1">
        <v>6.6050000000000004</v>
      </c>
      <c r="Y10" s="1">
        <v>5.4710000000000001</v>
      </c>
      <c r="Z10" s="1">
        <v>4.7309999999999999</v>
      </c>
      <c r="AA10" s="1">
        <v>3.7080000000000002</v>
      </c>
      <c r="AB10" s="1">
        <v>6.6920000000000002</v>
      </c>
      <c r="AC10" s="1">
        <v>-4.9539999999999997</v>
      </c>
      <c r="AD10" s="1">
        <v>1.024</v>
      </c>
      <c r="AE10" s="1">
        <v>6.0579999999999998</v>
      </c>
      <c r="AF10" s="1">
        <v>5.7359999999999998</v>
      </c>
      <c r="AG10" s="1">
        <v>6.4119999999999999</v>
      </c>
      <c r="AH10" s="1">
        <v>12.728999999999999</v>
      </c>
      <c r="AI10" s="1">
        <v>9.2590000000000003</v>
      </c>
      <c r="AJ10" s="1">
        <v>-0.03</v>
      </c>
      <c r="AK10" s="1">
        <v>-12.108000000000001</v>
      </c>
      <c r="AL10" s="1">
        <v>-7.5739999999999998</v>
      </c>
      <c r="AM10" s="1">
        <v>-1.9590000000000001</v>
      </c>
      <c r="AN10" s="1">
        <v>3.3719999999999999</v>
      </c>
      <c r="AO10" s="1">
        <v>-0.60099999999999998</v>
      </c>
      <c r="AP10" s="1">
        <v>3.7970000000000002</v>
      </c>
      <c r="AQ10" s="1">
        <v>3.8239999999999998</v>
      </c>
      <c r="AR10" s="1">
        <v>5.4980000000000002</v>
      </c>
      <c r="AS10" s="1">
        <v>3.1440000000000001</v>
      </c>
      <c r="AT10" s="1">
        <v>6.95</v>
      </c>
      <c r="AU10" s="1">
        <v>3.351</v>
      </c>
      <c r="AV10" s="1">
        <f t="shared" si="0"/>
        <v>-17.273</v>
      </c>
      <c r="AW10" s="1">
        <f t="shared" si="1"/>
        <v>4.7009999999999996</v>
      </c>
      <c r="AX10" s="1">
        <f t="shared" si="2"/>
        <v>11.041</v>
      </c>
      <c r="AY10" s="1">
        <v>8.234</v>
      </c>
      <c r="AZ10" s="1">
        <v>3.9889999999999999</v>
      </c>
      <c r="BA10" s="1">
        <v>3.67</v>
      </c>
      <c r="BB10" s="1">
        <v>2019</v>
      </c>
      <c r="BC10" s="219">
        <v>0</v>
      </c>
      <c r="BD10" t="s">
        <v>38</v>
      </c>
      <c r="BG10" s="1">
        <v>-17.273</v>
      </c>
      <c r="BH10" s="1">
        <v>4.7009999999999996</v>
      </c>
      <c r="BI10" s="1">
        <v>11.041</v>
      </c>
      <c r="BJ10" s="198" t="s">
        <v>46</v>
      </c>
      <c r="BK10" s="199">
        <v>1.9</v>
      </c>
      <c r="BL10" s="199">
        <v>-2.9</v>
      </c>
      <c r="BM10" s="200">
        <v>3.5</v>
      </c>
      <c r="BN10" s="200">
        <v>2.9</v>
      </c>
      <c r="BO10" s="201"/>
      <c r="BP10" s="200">
        <v>0.5</v>
      </c>
      <c r="BQ10" s="200">
        <v>0.10000000000000009</v>
      </c>
      <c r="BR10" s="196"/>
      <c r="BS10" s="203"/>
      <c r="BT10" s="203"/>
      <c r="BU10" s="203"/>
    </row>
    <row r="11" spans="1:73">
      <c r="A11" t="s">
        <v>40</v>
      </c>
      <c r="B11" t="s">
        <v>39</v>
      </c>
      <c r="C11">
        <v>0</v>
      </c>
      <c r="D11" t="s">
        <v>26</v>
      </c>
      <c r="E11" t="s">
        <v>27</v>
      </c>
      <c r="F11" t="s">
        <v>28</v>
      </c>
      <c r="G11" t="s">
        <v>24</v>
      </c>
      <c r="H11" s="1">
        <v>0.7</v>
      </c>
      <c r="I11" s="1">
        <v>-5.7439999999999998</v>
      </c>
      <c r="J11" s="1">
        <v>-3.149</v>
      </c>
      <c r="K11" s="1">
        <v>3.7330000000000001</v>
      </c>
      <c r="L11" s="1">
        <v>2</v>
      </c>
      <c r="M11" s="1">
        <v>-6.9509999999999996</v>
      </c>
      <c r="N11" s="1">
        <v>7.1459999999999999</v>
      </c>
      <c r="O11" s="1">
        <v>2.5289999999999999</v>
      </c>
      <c r="P11" s="1">
        <v>-1.9570000000000001</v>
      </c>
      <c r="Q11" s="1">
        <v>-7.0069999999999997</v>
      </c>
      <c r="R11" s="1">
        <v>-1.3380000000000001</v>
      </c>
      <c r="S11" s="1">
        <v>10.497999999999999</v>
      </c>
      <c r="T11" s="1">
        <v>10.298999999999999</v>
      </c>
      <c r="U11" s="1">
        <v>6.2510000000000003</v>
      </c>
      <c r="V11" s="1">
        <v>5.83</v>
      </c>
      <c r="W11" s="1">
        <v>-2.8450000000000002</v>
      </c>
      <c r="X11" s="1">
        <v>5.5270000000000001</v>
      </c>
      <c r="Y11" s="1">
        <v>8.1110000000000007</v>
      </c>
      <c r="Z11" s="1">
        <v>3.85</v>
      </c>
      <c r="AA11" s="1">
        <v>-3.3849999999999998</v>
      </c>
      <c r="AB11" s="1">
        <v>-0.78900000000000003</v>
      </c>
      <c r="AC11" s="1">
        <v>-4.4089999999999998</v>
      </c>
      <c r="AD11" s="1">
        <v>-10.894</v>
      </c>
      <c r="AE11" s="1">
        <v>8.9550000000000001</v>
      </c>
      <c r="AF11" s="1">
        <v>8.9109999999999996</v>
      </c>
      <c r="AG11" s="1">
        <v>8.8520000000000003</v>
      </c>
      <c r="AH11" s="1">
        <v>8.0470000000000006</v>
      </c>
      <c r="AI11" s="1">
        <v>9.0079999999999991</v>
      </c>
      <c r="AJ11" s="1">
        <v>4.0570000000000004</v>
      </c>
      <c r="AK11" s="1">
        <v>-5.9189999999999996</v>
      </c>
      <c r="AL11" s="1">
        <v>10.125</v>
      </c>
      <c r="AM11" s="1">
        <v>6.0039999999999996</v>
      </c>
      <c r="AN11" s="1">
        <v>-1.026</v>
      </c>
      <c r="AO11" s="1">
        <v>2.4049999999999998</v>
      </c>
      <c r="AP11" s="1">
        <v>-2.5129999999999999</v>
      </c>
      <c r="AQ11" s="1">
        <v>2.7309999999999999</v>
      </c>
      <c r="AR11" s="1">
        <v>-2.08</v>
      </c>
      <c r="AS11" s="1">
        <v>2.819</v>
      </c>
      <c r="AT11" s="1">
        <v>-2.5649999999999999</v>
      </c>
      <c r="AU11" s="1">
        <v>-2.0880000000000001</v>
      </c>
      <c r="AV11" s="1">
        <f t="shared" si="0"/>
        <v>-10.4</v>
      </c>
      <c r="AW11" s="1">
        <f t="shared" si="1"/>
        <v>4.5</v>
      </c>
      <c r="AX11" s="1">
        <f t="shared" si="2"/>
        <v>2.7</v>
      </c>
      <c r="AY11" s="1">
        <v>2.2829999999999999</v>
      </c>
      <c r="AZ11" s="1">
        <v>2.1179999999999999</v>
      </c>
      <c r="BA11" s="1">
        <v>1.7030000000000001</v>
      </c>
      <c r="BB11" s="1">
        <v>2019</v>
      </c>
      <c r="BC11" s="219">
        <v>1</v>
      </c>
      <c r="BD11" t="s">
        <v>40</v>
      </c>
      <c r="BG11" s="1">
        <v>-11.784000000000001</v>
      </c>
      <c r="BH11" s="1">
        <v>4.8890000000000002</v>
      </c>
      <c r="BI11" s="1">
        <v>2.5259999999999998</v>
      </c>
      <c r="BJ11" s="198" t="s">
        <v>76</v>
      </c>
      <c r="BK11" s="199">
        <v>1.4</v>
      </c>
      <c r="BL11" s="199">
        <v>-4.5</v>
      </c>
      <c r="BM11" s="200">
        <v>3.6</v>
      </c>
      <c r="BN11" s="200">
        <v>2.6</v>
      </c>
      <c r="BO11" s="201"/>
      <c r="BP11" s="200">
        <v>0.80000000000000027</v>
      </c>
      <c r="BQ11" s="200">
        <v>0.30000000000000027</v>
      </c>
      <c r="BR11" s="196"/>
      <c r="BS11" s="204"/>
      <c r="BT11" s="204"/>
      <c r="BU11" s="204"/>
    </row>
    <row r="12" spans="1:73">
      <c r="A12" t="s">
        <v>42</v>
      </c>
      <c r="B12" t="s">
        <v>41</v>
      </c>
      <c r="C12">
        <v>0</v>
      </c>
      <c r="D12" t="s">
        <v>26</v>
      </c>
      <c r="E12" t="s">
        <v>27</v>
      </c>
      <c r="F12" t="s">
        <v>28</v>
      </c>
      <c r="G12" t="s">
        <v>24</v>
      </c>
      <c r="H12" s="1" t="s">
        <v>29</v>
      </c>
      <c r="I12" s="1" t="s">
        <v>29</v>
      </c>
      <c r="J12" s="1" t="s">
        <v>29</v>
      </c>
      <c r="K12" s="1" t="s">
        <v>29</v>
      </c>
      <c r="L12" s="1" t="s">
        <v>29</v>
      </c>
      <c r="M12" s="1" t="s">
        <v>29</v>
      </c>
      <c r="N12" s="1" t="s">
        <v>29</v>
      </c>
      <c r="O12" s="1" t="s">
        <v>29</v>
      </c>
      <c r="P12" s="1" t="s">
        <v>29</v>
      </c>
      <c r="Q12" s="1" t="s">
        <v>29</v>
      </c>
      <c r="R12" s="1" t="s">
        <v>29</v>
      </c>
      <c r="S12" s="1" t="s">
        <v>29</v>
      </c>
      <c r="T12" s="1" t="s">
        <v>29</v>
      </c>
      <c r="U12" s="1">
        <v>-14.054</v>
      </c>
      <c r="V12" s="1">
        <v>5.4</v>
      </c>
      <c r="W12" s="1">
        <v>8.0329999999999995</v>
      </c>
      <c r="X12" s="1">
        <v>5.1689999999999996</v>
      </c>
      <c r="Y12" s="1">
        <v>3.387</v>
      </c>
      <c r="Z12" s="1">
        <v>6.2709999999999999</v>
      </c>
      <c r="AA12" s="1">
        <v>3.17</v>
      </c>
      <c r="AB12" s="1">
        <v>5.8529999999999998</v>
      </c>
      <c r="AC12" s="1">
        <v>9.468</v>
      </c>
      <c r="AD12" s="1">
        <v>14.807</v>
      </c>
      <c r="AE12" s="1">
        <v>14.052</v>
      </c>
      <c r="AF12" s="1">
        <v>10.473000000000001</v>
      </c>
      <c r="AG12" s="1">
        <v>14.113</v>
      </c>
      <c r="AH12" s="1">
        <v>13.198</v>
      </c>
      <c r="AI12" s="1">
        <v>13.749000000000001</v>
      </c>
      <c r="AJ12" s="1">
        <v>6.9480000000000004</v>
      </c>
      <c r="AK12" s="1">
        <v>-14.15</v>
      </c>
      <c r="AL12" s="1">
        <v>2.2000000000000002</v>
      </c>
      <c r="AM12" s="1">
        <v>4.7</v>
      </c>
      <c r="AN12" s="1">
        <v>7.1340000000000003</v>
      </c>
      <c r="AO12" s="1">
        <v>3.4119999999999999</v>
      </c>
      <c r="AP12" s="1">
        <v>3.6070000000000002</v>
      </c>
      <c r="AQ12" s="1">
        <v>3.254</v>
      </c>
      <c r="AR12" s="1">
        <v>0.19500000000000001</v>
      </c>
      <c r="AS12" s="1">
        <v>7.5179999999999998</v>
      </c>
      <c r="AT12" s="1">
        <v>5.2249999999999996</v>
      </c>
      <c r="AU12" s="1">
        <v>7.5819999999999999</v>
      </c>
      <c r="AV12" s="1">
        <f t="shared" si="0"/>
        <v>-4.4550000000000001</v>
      </c>
      <c r="AW12" s="1">
        <f t="shared" si="1"/>
        <v>3.5489999999999999</v>
      </c>
      <c r="AX12" s="1">
        <f t="shared" si="2"/>
        <v>5.04</v>
      </c>
      <c r="AY12" s="1">
        <v>4.84</v>
      </c>
      <c r="AZ12" s="1">
        <v>4.74</v>
      </c>
      <c r="BA12" s="1">
        <v>4.5</v>
      </c>
      <c r="BB12" s="1">
        <v>2019</v>
      </c>
      <c r="BC12" s="219">
        <v>0</v>
      </c>
      <c r="BD12" t="s">
        <v>42</v>
      </c>
      <c r="BG12" s="1">
        <v>-4.4550000000000001</v>
      </c>
      <c r="BH12" s="1">
        <v>3.5489999999999999</v>
      </c>
      <c r="BI12" s="1">
        <v>5.04</v>
      </c>
      <c r="BJ12" s="198" t="s">
        <v>92</v>
      </c>
      <c r="BK12" s="199">
        <v>1.9</v>
      </c>
      <c r="BL12" s="199">
        <v>-5.5</v>
      </c>
      <c r="BM12" s="200">
        <v>3.6</v>
      </c>
      <c r="BN12" s="200">
        <v>4.0999999999999996</v>
      </c>
      <c r="BO12" s="201"/>
      <c r="BP12" s="200">
        <v>-1.6</v>
      </c>
      <c r="BQ12" s="200">
        <v>0.69999999999999973</v>
      </c>
      <c r="BR12" s="196"/>
      <c r="BS12" s="204"/>
      <c r="BT12" s="204"/>
      <c r="BU12" s="204"/>
    </row>
    <row r="13" spans="1:73">
      <c r="A13" t="s">
        <v>44</v>
      </c>
      <c r="B13" t="s">
        <v>43</v>
      </c>
      <c r="C13">
        <v>0</v>
      </c>
      <c r="D13" t="s">
        <v>26</v>
      </c>
      <c r="E13" t="s">
        <v>27</v>
      </c>
      <c r="F13" t="s">
        <v>28</v>
      </c>
      <c r="G13" t="s">
        <v>24</v>
      </c>
      <c r="H13" s="1" t="s">
        <v>29</v>
      </c>
      <c r="I13" s="1" t="s">
        <v>29</v>
      </c>
      <c r="J13" s="1" t="s">
        <v>29</v>
      </c>
      <c r="K13" s="1" t="s">
        <v>29</v>
      </c>
      <c r="L13" s="1" t="s">
        <v>29</v>
      </c>
      <c r="M13" s="1" t="s">
        <v>29</v>
      </c>
      <c r="N13" s="1" t="s">
        <v>29</v>
      </c>
      <c r="O13" s="1" t="s">
        <v>29</v>
      </c>
      <c r="P13" s="1" t="s">
        <v>29</v>
      </c>
      <c r="Q13" s="1" t="s">
        <v>29</v>
      </c>
      <c r="R13" s="1" t="s">
        <v>29</v>
      </c>
      <c r="S13" s="1" t="s">
        <v>29</v>
      </c>
      <c r="T13" s="1" t="s">
        <v>29</v>
      </c>
      <c r="U13" s="1" t="s">
        <v>29</v>
      </c>
      <c r="V13" s="1" t="s">
        <v>29</v>
      </c>
      <c r="W13" s="1" t="s">
        <v>29</v>
      </c>
      <c r="X13" s="1">
        <v>1.2549999999999999</v>
      </c>
      <c r="Y13" s="1">
        <v>7.0170000000000003</v>
      </c>
      <c r="Z13" s="1">
        <v>1.871</v>
      </c>
      <c r="AA13" s="1">
        <v>1.3680000000000001</v>
      </c>
      <c r="AB13" s="1">
        <v>7.6040000000000001</v>
      </c>
      <c r="AC13" s="1">
        <v>-2.97</v>
      </c>
      <c r="AD13" s="1">
        <v>-3.2709999999999999</v>
      </c>
      <c r="AE13" s="1">
        <v>1.9770000000000001</v>
      </c>
      <c r="AF13" s="1">
        <v>7.9089999999999998</v>
      </c>
      <c r="AG13" s="1">
        <v>1.22</v>
      </c>
      <c r="AH13" s="1">
        <v>1.0509999999999999</v>
      </c>
      <c r="AI13" s="1">
        <v>2.0339999999999998</v>
      </c>
      <c r="AJ13" s="1">
        <v>0.153</v>
      </c>
      <c r="AK13" s="1">
        <v>-11.334</v>
      </c>
      <c r="AL13" s="1">
        <v>-3.339</v>
      </c>
      <c r="AM13" s="1">
        <v>3.5049999999999999</v>
      </c>
      <c r="AN13" s="1">
        <v>-1.3680000000000001</v>
      </c>
      <c r="AO13" s="1">
        <v>4.165</v>
      </c>
      <c r="AP13" s="1">
        <v>0.90400000000000003</v>
      </c>
      <c r="AQ13" s="1">
        <v>-0.44800000000000001</v>
      </c>
      <c r="AR13" s="1">
        <v>0.48299999999999998</v>
      </c>
      <c r="AS13" s="1">
        <v>2.3420000000000001</v>
      </c>
      <c r="AT13" s="1">
        <v>1.2</v>
      </c>
      <c r="AU13" s="1">
        <v>0.4</v>
      </c>
      <c r="AV13" s="1">
        <f t="shared" si="0"/>
        <v>-19.7</v>
      </c>
      <c r="AW13" s="1">
        <f t="shared" si="1"/>
        <v>9</v>
      </c>
      <c r="AX13" s="1">
        <f t="shared" si="2"/>
        <v>4.5</v>
      </c>
      <c r="AY13" s="1">
        <v>1.5</v>
      </c>
      <c r="AZ13" s="1">
        <v>1.3</v>
      </c>
      <c r="BA13" s="1">
        <v>1.1000000000000001</v>
      </c>
      <c r="BB13" s="1">
        <v>2017</v>
      </c>
      <c r="BC13" s="219">
        <v>0</v>
      </c>
      <c r="BD13" t="s">
        <v>44</v>
      </c>
      <c r="BG13" s="1">
        <v>-19.7</v>
      </c>
      <c r="BH13" s="1">
        <v>9</v>
      </c>
      <c r="BI13" s="1">
        <v>4.5</v>
      </c>
      <c r="BJ13" s="198" t="s">
        <v>100</v>
      </c>
      <c r="BK13" s="199">
        <v>6</v>
      </c>
      <c r="BL13" s="199">
        <v>2.2999999999999998</v>
      </c>
      <c r="BM13" s="200">
        <v>8.1</v>
      </c>
      <c r="BN13" s="200">
        <v>5.6</v>
      </c>
      <c r="BO13" s="201"/>
      <c r="BP13" s="200">
        <v>-9.9999999999999645E-2</v>
      </c>
      <c r="BQ13" s="200">
        <v>-0.20000000000000018</v>
      </c>
      <c r="BR13" s="196"/>
      <c r="BS13" s="204"/>
      <c r="BT13" s="204"/>
      <c r="BU13" s="204"/>
    </row>
    <row r="14" spans="1:73">
      <c r="A14" t="s">
        <v>46</v>
      </c>
      <c r="B14" t="s">
        <v>45</v>
      </c>
      <c r="C14">
        <v>1</v>
      </c>
      <c r="D14" t="s">
        <v>26</v>
      </c>
      <c r="E14" t="s">
        <v>27</v>
      </c>
      <c r="F14" t="s">
        <v>28</v>
      </c>
      <c r="G14" t="s">
        <v>24</v>
      </c>
      <c r="H14" s="1">
        <v>2.8940000000000001</v>
      </c>
      <c r="I14" s="1">
        <v>4.1269999999999998</v>
      </c>
      <c r="J14" s="1">
        <v>6.3E-2</v>
      </c>
      <c r="K14" s="1">
        <v>-0.47399999999999998</v>
      </c>
      <c r="L14" s="1">
        <v>6.3460000000000001</v>
      </c>
      <c r="M14" s="1">
        <v>5.4560000000000004</v>
      </c>
      <c r="N14" s="1">
        <v>2.448</v>
      </c>
      <c r="O14" s="1">
        <v>4.8929999999999998</v>
      </c>
      <c r="P14" s="1">
        <v>4.2530000000000001</v>
      </c>
      <c r="Q14" s="1">
        <v>4.625</v>
      </c>
      <c r="R14" s="1">
        <v>1.502</v>
      </c>
      <c r="S14" s="1">
        <v>-1</v>
      </c>
      <c r="T14" s="1">
        <v>2.56</v>
      </c>
      <c r="U14" s="1">
        <v>3.9</v>
      </c>
      <c r="V14" s="1">
        <v>4.899</v>
      </c>
      <c r="W14" s="1">
        <v>2.839</v>
      </c>
      <c r="X14" s="1">
        <v>4.1520000000000001</v>
      </c>
      <c r="Y14" s="1">
        <v>4.5780000000000003</v>
      </c>
      <c r="Z14" s="1">
        <v>4.702</v>
      </c>
      <c r="AA14" s="1">
        <v>4.4589999999999996</v>
      </c>
      <c r="AB14" s="1">
        <v>3.0270000000000001</v>
      </c>
      <c r="AC14" s="1">
        <v>2.6120000000000001</v>
      </c>
      <c r="AD14" s="1">
        <v>4.1360000000000001</v>
      </c>
      <c r="AE14" s="1">
        <v>2.7839999999999998</v>
      </c>
      <c r="AF14" s="1">
        <v>4.117</v>
      </c>
      <c r="AG14" s="1">
        <v>3.028</v>
      </c>
      <c r="AH14" s="1">
        <v>2.7069999999999999</v>
      </c>
      <c r="AI14" s="1">
        <v>4.4279999999999999</v>
      </c>
      <c r="AJ14" s="1">
        <v>2.6669999999999998</v>
      </c>
      <c r="AK14" s="1">
        <v>1.88</v>
      </c>
      <c r="AL14" s="1">
        <v>2.36</v>
      </c>
      <c r="AM14" s="1">
        <v>2.8420000000000001</v>
      </c>
      <c r="AN14" s="1">
        <v>3.8</v>
      </c>
      <c r="AO14" s="1">
        <v>2.1269999999999998</v>
      </c>
      <c r="AP14" s="1">
        <v>2.5819999999999999</v>
      </c>
      <c r="AQ14" s="1">
        <v>2.306</v>
      </c>
      <c r="AR14" s="1">
        <v>2.77</v>
      </c>
      <c r="AS14" s="1">
        <v>2.4460000000000002</v>
      </c>
      <c r="AT14" s="1">
        <v>2.7669999999999999</v>
      </c>
      <c r="AU14" s="1">
        <v>1.841</v>
      </c>
      <c r="AV14" s="1">
        <f t="shared" si="0"/>
        <v>-2.9</v>
      </c>
      <c r="AW14" s="1">
        <f t="shared" si="1"/>
        <v>3.5</v>
      </c>
      <c r="AX14" s="1">
        <f t="shared" si="2"/>
        <v>2.9</v>
      </c>
      <c r="AY14" s="1">
        <v>2.5750000000000002</v>
      </c>
      <c r="AZ14" s="1">
        <v>2.609</v>
      </c>
      <c r="BA14" s="1">
        <v>2.5419999999999998</v>
      </c>
      <c r="BB14" s="1">
        <v>2019</v>
      </c>
      <c r="BC14" s="219">
        <v>1</v>
      </c>
      <c r="BD14" t="s">
        <v>46</v>
      </c>
      <c r="BG14" s="1">
        <v>-4.1589999999999998</v>
      </c>
      <c r="BH14" s="1">
        <v>2.9529999999999998</v>
      </c>
      <c r="BI14" s="1">
        <v>2.8039999999999998</v>
      </c>
      <c r="BJ14" s="198" t="s">
        <v>571</v>
      </c>
      <c r="BK14" s="199">
        <v>5.6</v>
      </c>
      <c r="BL14" s="199">
        <v>3.6</v>
      </c>
      <c r="BM14" s="200">
        <v>2.8</v>
      </c>
      <c r="BN14" s="200">
        <v>5.5</v>
      </c>
      <c r="BO14" s="201"/>
      <c r="BP14" s="200">
        <v>0</v>
      </c>
      <c r="BQ14" s="200">
        <v>0.5</v>
      </c>
      <c r="BR14" s="196"/>
      <c r="BS14" s="204"/>
      <c r="BT14" s="204"/>
      <c r="BU14" s="204"/>
    </row>
    <row r="15" spans="1:73">
      <c r="A15" t="s">
        <v>48</v>
      </c>
      <c r="B15" t="s">
        <v>47</v>
      </c>
      <c r="C15">
        <v>1</v>
      </c>
      <c r="D15" t="s">
        <v>26</v>
      </c>
      <c r="E15" t="s">
        <v>27</v>
      </c>
      <c r="F15" t="s">
        <v>28</v>
      </c>
      <c r="G15" t="s">
        <v>24</v>
      </c>
      <c r="H15" s="1">
        <v>2.3140000000000001</v>
      </c>
      <c r="I15" s="1">
        <v>-9.9000000000000005E-2</v>
      </c>
      <c r="J15" s="1">
        <v>1.9079999999999999</v>
      </c>
      <c r="K15" s="1">
        <v>2.8039999999999998</v>
      </c>
      <c r="L15" s="1">
        <v>0.33200000000000002</v>
      </c>
      <c r="M15" s="1">
        <v>2.2429999999999999</v>
      </c>
      <c r="N15" s="1">
        <v>2.3410000000000002</v>
      </c>
      <c r="O15" s="1">
        <v>1.681</v>
      </c>
      <c r="P15" s="1">
        <v>0.96099999999999997</v>
      </c>
      <c r="Q15" s="1">
        <v>3.887</v>
      </c>
      <c r="R15" s="1">
        <v>4.3460000000000001</v>
      </c>
      <c r="S15" s="1">
        <v>3.4420000000000002</v>
      </c>
      <c r="T15" s="1">
        <v>2.0939999999999999</v>
      </c>
      <c r="U15" s="1">
        <v>0.52700000000000002</v>
      </c>
      <c r="V15" s="1">
        <v>2.4020000000000001</v>
      </c>
      <c r="W15" s="1">
        <v>2.6680000000000001</v>
      </c>
      <c r="X15" s="1">
        <v>2.3980000000000001</v>
      </c>
      <c r="Y15" s="1">
        <v>2.0939999999999999</v>
      </c>
      <c r="Z15" s="1">
        <v>3.581</v>
      </c>
      <c r="AA15" s="1">
        <v>3.556</v>
      </c>
      <c r="AB15" s="1">
        <v>3.3759999999999999</v>
      </c>
      <c r="AC15" s="1">
        <v>1.2669999999999999</v>
      </c>
      <c r="AD15" s="1">
        <v>1.6519999999999999</v>
      </c>
      <c r="AE15" s="1">
        <v>0.94099999999999995</v>
      </c>
      <c r="AF15" s="1">
        <v>2.7349999999999999</v>
      </c>
      <c r="AG15" s="1">
        <v>2.2440000000000002</v>
      </c>
      <c r="AH15" s="1">
        <v>3.4540000000000002</v>
      </c>
      <c r="AI15" s="1">
        <v>3.7269999999999999</v>
      </c>
      <c r="AJ15" s="1">
        <v>1.46</v>
      </c>
      <c r="AK15" s="1">
        <v>-3.7650000000000001</v>
      </c>
      <c r="AL15" s="1">
        <v>1.837</v>
      </c>
      <c r="AM15" s="1">
        <v>2.923</v>
      </c>
      <c r="AN15" s="1">
        <v>0.68</v>
      </c>
      <c r="AO15" s="1">
        <v>2.5999999999999999E-2</v>
      </c>
      <c r="AP15" s="1">
        <v>0.66100000000000003</v>
      </c>
      <c r="AQ15" s="1">
        <v>1.0149999999999999</v>
      </c>
      <c r="AR15" s="1">
        <v>2.0830000000000002</v>
      </c>
      <c r="AS15" s="1">
        <v>2.476</v>
      </c>
      <c r="AT15" s="1">
        <v>2.42</v>
      </c>
      <c r="AU15" s="1">
        <v>1.601</v>
      </c>
      <c r="AV15" s="1">
        <f t="shared" si="0"/>
        <v>-6.72</v>
      </c>
      <c r="AW15" s="1">
        <f t="shared" si="1"/>
        <v>4.6459999999999999</v>
      </c>
      <c r="AX15" s="1">
        <f t="shared" si="2"/>
        <v>2.1459999999999999</v>
      </c>
      <c r="AY15" s="1">
        <v>1.946</v>
      </c>
      <c r="AZ15" s="1">
        <v>1.746</v>
      </c>
      <c r="BA15" s="1">
        <v>1.6459999999999999</v>
      </c>
      <c r="BB15" s="1">
        <v>2019</v>
      </c>
      <c r="BC15" s="219">
        <v>0</v>
      </c>
      <c r="BD15" t="s">
        <v>48</v>
      </c>
      <c r="BG15" s="1">
        <v>-6.72</v>
      </c>
      <c r="BH15" s="1">
        <v>4.6459999999999999</v>
      </c>
      <c r="BI15" s="1">
        <v>2.1459999999999999</v>
      </c>
      <c r="BJ15" s="198" t="s">
        <v>147</v>
      </c>
      <c r="BK15" s="199">
        <v>1.5</v>
      </c>
      <c r="BL15" s="199">
        <v>-9</v>
      </c>
      <c r="BM15" s="200">
        <v>5.5</v>
      </c>
      <c r="BN15" s="200">
        <v>4.0999999999999996</v>
      </c>
      <c r="BO15" s="201"/>
      <c r="BP15" s="200">
        <v>-0.5</v>
      </c>
      <c r="BQ15" s="200">
        <v>1.1999999999999997</v>
      </c>
      <c r="BR15" s="196"/>
      <c r="BS15" s="204"/>
      <c r="BT15" s="204"/>
      <c r="BU15" s="204"/>
    </row>
    <row r="16" spans="1:73">
      <c r="A16" t="s">
        <v>50</v>
      </c>
      <c r="B16" t="s">
        <v>49</v>
      </c>
      <c r="C16">
        <v>0</v>
      </c>
      <c r="D16" t="s">
        <v>26</v>
      </c>
      <c r="E16" t="s">
        <v>27</v>
      </c>
      <c r="F16" t="s">
        <v>28</v>
      </c>
      <c r="G16" t="s">
        <v>24</v>
      </c>
      <c r="H16" s="1" t="s">
        <v>29</v>
      </c>
      <c r="I16" s="1" t="s">
        <v>29</v>
      </c>
      <c r="J16" s="1" t="s">
        <v>29</v>
      </c>
      <c r="K16" s="1" t="s">
        <v>29</v>
      </c>
      <c r="L16" s="1" t="s">
        <v>29</v>
      </c>
      <c r="M16" s="1" t="s">
        <v>29</v>
      </c>
      <c r="N16" s="1" t="s">
        <v>29</v>
      </c>
      <c r="O16" s="1" t="s">
        <v>29</v>
      </c>
      <c r="P16" s="1" t="s">
        <v>29</v>
      </c>
      <c r="Q16" s="1" t="s">
        <v>29</v>
      </c>
      <c r="R16" s="1" t="s">
        <v>29</v>
      </c>
      <c r="S16" s="1" t="s">
        <v>29</v>
      </c>
      <c r="T16" s="1" t="s">
        <v>29</v>
      </c>
      <c r="U16" s="1">
        <v>-23.097999999999999</v>
      </c>
      <c r="V16" s="1">
        <v>-19.672999999999998</v>
      </c>
      <c r="W16" s="1">
        <v>-13.026999999999999</v>
      </c>
      <c r="X16" s="1">
        <v>2.5310000000000001</v>
      </c>
      <c r="Y16" s="1">
        <v>8.8840000000000003</v>
      </c>
      <c r="Z16" s="1">
        <v>6.0069999999999997</v>
      </c>
      <c r="AA16" s="1">
        <v>11.396000000000001</v>
      </c>
      <c r="AB16" s="1">
        <v>6.2270000000000003</v>
      </c>
      <c r="AC16" s="1">
        <v>6.4859999999999998</v>
      </c>
      <c r="AD16" s="1">
        <v>9.4390000000000001</v>
      </c>
      <c r="AE16" s="1">
        <v>10.208</v>
      </c>
      <c r="AF16" s="1">
        <v>9.2539999999999996</v>
      </c>
      <c r="AG16" s="1">
        <v>27.962</v>
      </c>
      <c r="AH16" s="1">
        <v>34.466000000000001</v>
      </c>
      <c r="AI16" s="1">
        <v>25.463000000000001</v>
      </c>
      <c r="AJ16" s="1">
        <v>10.590999999999999</v>
      </c>
      <c r="AK16" s="1">
        <v>9.3689999999999998</v>
      </c>
      <c r="AL16" s="1">
        <v>4.7889999999999997</v>
      </c>
      <c r="AM16" s="1">
        <v>-1.573</v>
      </c>
      <c r="AN16" s="1">
        <v>2.2029999999999998</v>
      </c>
      <c r="AO16" s="1">
        <v>5.843</v>
      </c>
      <c r="AP16" s="1">
        <v>2.798</v>
      </c>
      <c r="AQ16" s="1">
        <v>1.05</v>
      </c>
      <c r="AR16" s="1">
        <v>-3.0640000000000001</v>
      </c>
      <c r="AS16" s="1">
        <v>0.154</v>
      </c>
      <c r="AT16" s="1">
        <v>1.5</v>
      </c>
      <c r="AU16" s="1">
        <v>2.2189999999999999</v>
      </c>
      <c r="AV16" s="1">
        <f t="shared" si="0"/>
        <v>-4.0270000000000001</v>
      </c>
      <c r="AW16" s="1">
        <f t="shared" si="1"/>
        <v>1.97</v>
      </c>
      <c r="AX16" s="1">
        <f t="shared" si="2"/>
        <v>1.605</v>
      </c>
      <c r="AY16" s="1">
        <v>1.68</v>
      </c>
      <c r="AZ16" s="1">
        <v>1.6919999999999999</v>
      </c>
      <c r="BA16" s="1">
        <v>1.704</v>
      </c>
      <c r="BB16" s="1">
        <v>2018</v>
      </c>
      <c r="BC16" s="219">
        <v>0</v>
      </c>
      <c r="BD16" t="s">
        <v>50</v>
      </c>
      <c r="BG16" s="1">
        <v>-4.0270000000000001</v>
      </c>
      <c r="BH16" s="1">
        <v>1.97</v>
      </c>
      <c r="BI16" s="1">
        <v>1.605</v>
      </c>
      <c r="BJ16" s="198" t="s">
        <v>154</v>
      </c>
      <c r="BK16" s="199">
        <v>0.6</v>
      </c>
      <c r="BL16" s="199">
        <v>-5.4</v>
      </c>
      <c r="BM16" s="200">
        <v>3.5</v>
      </c>
      <c r="BN16" s="200">
        <v>3.1</v>
      </c>
      <c r="BO16" s="201"/>
      <c r="BP16" s="200">
        <v>-0.70000000000000018</v>
      </c>
      <c r="BQ16" s="200">
        <v>0</v>
      </c>
      <c r="BR16" s="196"/>
      <c r="BS16" s="204"/>
      <c r="BT16" s="204"/>
      <c r="BU16" s="204"/>
    </row>
    <row r="17" spans="1:73">
      <c r="A17" t="s">
        <v>52</v>
      </c>
      <c r="B17" t="s">
        <v>51</v>
      </c>
      <c r="C17">
        <v>0</v>
      </c>
      <c r="D17" t="s">
        <v>26</v>
      </c>
      <c r="E17" t="s">
        <v>27</v>
      </c>
      <c r="F17" t="s">
        <v>28</v>
      </c>
      <c r="G17" t="s">
        <v>24</v>
      </c>
      <c r="H17" s="1">
        <v>7.1</v>
      </c>
      <c r="I17" s="1">
        <v>-2.9</v>
      </c>
      <c r="J17" s="1">
        <v>6.3</v>
      </c>
      <c r="K17" s="1">
        <v>6.8</v>
      </c>
      <c r="L17" s="1">
        <v>2.4</v>
      </c>
      <c r="M17" s="1">
        <v>4.0999999999999996</v>
      </c>
      <c r="N17" s="1">
        <v>2.6</v>
      </c>
      <c r="O17" s="1">
        <v>3.7</v>
      </c>
      <c r="P17" s="1">
        <v>2.2549999999999999</v>
      </c>
      <c r="Q17" s="1">
        <v>2.2999999999999998</v>
      </c>
      <c r="R17" s="1">
        <v>1.052</v>
      </c>
      <c r="S17" s="1">
        <v>-4.1820000000000004</v>
      </c>
      <c r="T17" s="1">
        <v>-3.8260000000000001</v>
      </c>
      <c r="U17" s="1">
        <v>0.308</v>
      </c>
      <c r="V17" s="1">
        <v>3.149</v>
      </c>
      <c r="W17" s="1">
        <v>4.3789999999999996</v>
      </c>
      <c r="X17" s="1">
        <v>4.2240000000000002</v>
      </c>
      <c r="Y17" s="1">
        <v>4.9459999999999997</v>
      </c>
      <c r="Z17" s="1">
        <v>4.7160000000000002</v>
      </c>
      <c r="AA17" s="1">
        <v>7.1440000000000001</v>
      </c>
      <c r="AB17" s="1">
        <v>4.149</v>
      </c>
      <c r="AC17" s="1">
        <v>2.6259999999999999</v>
      </c>
      <c r="AD17" s="1">
        <v>2.7050000000000001</v>
      </c>
      <c r="AE17" s="1">
        <v>-1.2649999999999999</v>
      </c>
      <c r="AF17" s="1">
        <v>0.88300000000000001</v>
      </c>
      <c r="AG17" s="1">
        <v>3.395</v>
      </c>
      <c r="AH17" s="1">
        <v>2.5169999999999999</v>
      </c>
      <c r="AI17" s="1">
        <v>1.446</v>
      </c>
      <c r="AJ17" s="1">
        <v>-2.3239999999999998</v>
      </c>
      <c r="AK17" s="1">
        <v>-4.1749999999999998</v>
      </c>
      <c r="AL17" s="1">
        <v>1.5389999999999999</v>
      </c>
      <c r="AM17" s="1">
        <v>0.61299999999999999</v>
      </c>
      <c r="AN17" s="1">
        <v>3.0870000000000002</v>
      </c>
      <c r="AO17" s="1">
        <v>-2.6789999999999998</v>
      </c>
      <c r="AP17" s="1">
        <v>1.054</v>
      </c>
      <c r="AQ17" s="1">
        <v>0.23</v>
      </c>
      <c r="AR17" s="1">
        <v>1.444</v>
      </c>
      <c r="AS17" s="1">
        <v>3.1160000000000001</v>
      </c>
      <c r="AT17" s="1">
        <v>3.0259999999999998</v>
      </c>
      <c r="AU17" s="1">
        <v>1.218</v>
      </c>
      <c r="AV17" s="1">
        <f t="shared" si="0"/>
        <v>-14.784000000000001</v>
      </c>
      <c r="AW17" s="1">
        <f t="shared" si="1"/>
        <v>4.5919999999999996</v>
      </c>
      <c r="AX17" s="1">
        <f t="shared" si="2"/>
        <v>5.54</v>
      </c>
      <c r="AY17" s="1">
        <v>4.0270000000000001</v>
      </c>
      <c r="AZ17" s="1">
        <v>2.1840000000000002</v>
      </c>
      <c r="BA17" s="1">
        <v>1.5</v>
      </c>
      <c r="BB17" s="1">
        <v>2018</v>
      </c>
      <c r="BC17" s="219">
        <v>0</v>
      </c>
      <c r="BD17" t="s">
        <v>52</v>
      </c>
      <c r="BG17" s="1">
        <v>-14.784000000000001</v>
      </c>
      <c r="BH17" s="1">
        <v>4.5919999999999996</v>
      </c>
      <c r="BI17" s="1">
        <v>5.54</v>
      </c>
      <c r="BJ17" s="198" t="s">
        <v>572</v>
      </c>
      <c r="BK17" s="199">
        <v>4.2</v>
      </c>
      <c r="BL17" s="199">
        <v>-8</v>
      </c>
      <c r="BM17" s="200">
        <v>11.5</v>
      </c>
      <c r="BN17" s="200">
        <v>6.8</v>
      </c>
      <c r="BO17" s="201"/>
      <c r="BP17" s="200">
        <v>2.6999999999999993</v>
      </c>
      <c r="BQ17" s="200">
        <v>-1.2000000000000002</v>
      </c>
      <c r="BR17" s="196"/>
      <c r="BS17" s="204"/>
      <c r="BT17" s="204"/>
      <c r="BU17" s="204"/>
    </row>
    <row r="18" spans="1:73">
      <c r="A18" t="s">
        <v>54</v>
      </c>
      <c r="B18" t="s">
        <v>53</v>
      </c>
      <c r="C18">
        <v>0</v>
      </c>
      <c r="D18" t="s">
        <v>26</v>
      </c>
      <c r="E18" t="s">
        <v>27</v>
      </c>
      <c r="F18" t="s">
        <v>28</v>
      </c>
      <c r="G18" t="s">
        <v>24</v>
      </c>
      <c r="H18" s="1">
        <v>7.4939999999999998</v>
      </c>
      <c r="I18" s="1">
        <v>2.7770000000000001</v>
      </c>
      <c r="J18" s="1">
        <v>6.4059999999999997</v>
      </c>
      <c r="K18" s="1">
        <v>6.9939999999999998</v>
      </c>
      <c r="L18" s="1">
        <v>4.1859999999999999</v>
      </c>
      <c r="M18" s="1">
        <v>-0.93</v>
      </c>
      <c r="N18" s="1">
        <v>0.48399999999999999</v>
      </c>
      <c r="O18" s="1">
        <v>-1.222</v>
      </c>
      <c r="P18" s="1">
        <v>5.952</v>
      </c>
      <c r="Q18" s="1">
        <v>1.0129999999999999</v>
      </c>
      <c r="R18" s="1">
        <v>3.5030000000000001</v>
      </c>
      <c r="S18" s="1">
        <v>2.286</v>
      </c>
      <c r="T18" s="1">
        <v>7.1230000000000002</v>
      </c>
      <c r="U18" s="1">
        <v>7.6040000000000001</v>
      </c>
      <c r="V18" s="1">
        <v>3.2120000000000002</v>
      </c>
      <c r="W18" s="1">
        <v>1.923</v>
      </c>
      <c r="X18" s="1">
        <v>3.25</v>
      </c>
      <c r="Y18" s="1">
        <v>2.3479999999999999</v>
      </c>
      <c r="Z18" s="1">
        <v>4.8490000000000002</v>
      </c>
      <c r="AA18" s="1">
        <v>5.9720000000000004</v>
      </c>
      <c r="AB18" s="1">
        <v>7.0179999999999998</v>
      </c>
      <c r="AC18" s="1">
        <v>2.4910000000000001</v>
      </c>
      <c r="AD18" s="1">
        <v>3.3490000000000002</v>
      </c>
      <c r="AE18" s="1">
        <v>6.2960000000000003</v>
      </c>
      <c r="AF18" s="1">
        <v>6.9809999999999999</v>
      </c>
      <c r="AG18" s="1">
        <v>6.7690000000000001</v>
      </c>
      <c r="AH18" s="1">
        <v>6.4669999999999996</v>
      </c>
      <c r="AI18" s="1">
        <v>8.2940000000000005</v>
      </c>
      <c r="AJ18" s="1">
        <v>6.242</v>
      </c>
      <c r="AK18" s="1">
        <v>2.5409999999999999</v>
      </c>
      <c r="AL18" s="1">
        <v>4.3369999999999997</v>
      </c>
      <c r="AM18" s="1">
        <v>1.984</v>
      </c>
      <c r="AN18" s="1">
        <v>3.7280000000000002</v>
      </c>
      <c r="AO18" s="1">
        <v>5.4160000000000004</v>
      </c>
      <c r="AP18" s="1">
        <v>4.351</v>
      </c>
      <c r="AQ18" s="1">
        <v>2.4849999999999999</v>
      </c>
      <c r="AR18" s="1">
        <v>3.5579999999999998</v>
      </c>
      <c r="AS18" s="1">
        <v>4.2910000000000004</v>
      </c>
      <c r="AT18" s="1">
        <v>1.7789999999999999</v>
      </c>
      <c r="AU18" s="1">
        <v>1.819</v>
      </c>
      <c r="AV18" s="1">
        <f t="shared" si="0"/>
        <v>-4.9130000000000003</v>
      </c>
      <c r="AW18" s="1">
        <f t="shared" si="1"/>
        <v>2.2509999999999999</v>
      </c>
      <c r="AX18" s="1">
        <f t="shared" si="2"/>
        <v>2.83</v>
      </c>
      <c r="AY18" s="1">
        <v>2.8450000000000002</v>
      </c>
      <c r="AZ18" s="1">
        <v>3.024</v>
      </c>
      <c r="BA18" s="1">
        <v>3.2879999999999998</v>
      </c>
      <c r="BB18" s="1">
        <v>2019</v>
      </c>
      <c r="BC18" s="219">
        <v>0</v>
      </c>
      <c r="BD18" t="s">
        <v>54</v>
      </c>
      <c r="BG18" s="1">
        <v>-4.9130000000000003</v>
      </c>
      <c r="BH18" s="1">
        <v>2.2509999999999999</v>
      </c>
      <c r="BI18" s="1">
        <v>2.83</v>
      </c>
      <c r="BJ18" s="198" t="s">
        <v>182</v>
      </c>
      <c r="BK18" s="199">
        <v>5</v>
      </c>
      <c r="BL18" s="199">
        <v>-1.9</v>
      </c>
      <c r="BM18" s="200">
        <v>4.8</v>
      </c>
      <c r="BN18" s="200">
        <v>6</v>
      </c>
      <c r="BO18" s="201"/>
      <c r="BP18" s="200">
        <v>-1.2999999999999998</v>
      </c>
      <c r="BQ18" s="200">
        <v>0.70000000000000018</v>
      </c>
      <c r="BR18" s="196"/>
      <c r="BS18" s="204"/>
      <c r="BT18" s="204"/>
      <c r="BU18" s="204"/>
    </row>
    <row r="19" spans="1:73">
      <c r="A19" t="s">
        <v>56</v>
      </c>
      <c r="B19" t="s">
        <v>55</v>
      </c>
      <c r="C19">
        <v>0</v>
      </c>
      <c r="D19" t="s">
        <v>26</v>
      </c>
      <c r="E19" t="s">
        <v>27</v>
      </c>
      <c r="F19" t="s">
        <v>28</v>
      </c>
      <c r="G19" t="s">
        <v>24</v>
      </c>
      <c r="H19" s="1" t="s">
        <v>29</v>
      </c>
      <c r="I19" s="1" t="s">
        <v>29</v>
      </c>
      <c r="J19" s="1">
        <v>2.3759999999999999</v>
      </c>
      <c r="K19" s="1">
        <v>4.016</v>
      </c>
      <c r="L19" s="1">
        <v>5.181</v>
      </c>
      <c r="M19" s="1">
        <v>3.2229999999999999</v>
      </c>
      <c r="N19" s="1">
        <v>4.2489999999999997</v>
      </c>
      <c r="O19" s="1">
        <v>3.7320000000000002</v>
      </c>
      <c r="P19" s="1">
        <v>2.1589999999999998</v>
      </c>
      <c r="Q19" s="1">
        <v>2.6120000000000001</v>
      </c>
      <c r="R19" s="1">
        <v>5.9409999999999998</v>
      </c>
      <c r="S19" s="1">
        <v>3.339</v>
      </c>
      <c r="T19" s="1">
        <v>5.04</v>
      </c>
      <c r="U19" s="1">
        <v>4.5739999999999998</v>
      </c>
      <c r="V19" s="1">
        <v>4.085</v>
      </c>
      <c r="W19" s="1">
        <v>4.9249999999999998</v>
      </c>
      <c r="X19" s="1">
        <v>4.6219999999999999</v>
      </c>
      <c r="Y19" s="1">
        <v>5.3869999999999996</v>
      </c>
      <c r="Z19" s="1">
        <v>5.2249999999999996</v>
      </c>
      <c r="AA19" s="1">
        <v>4.8719999999999999</v>
      </c>
      <c r="AB19" s="1">
        <v>5.9450000000000003</v>
      </c>
      <c r="AC19" s="1">
        <v>5.274</v>
      </c>
      <c r="AD19" s="1">
        <v>4.415</v>
      </c>
      <c r="AE19" s="1">
        <v>5.2560000000000002</v>
      </c>
      <c r="AF19" s="1">
        <v>6.27</v>
      </c>
      <c r="AG19" s="1">
        <v>5.9560000000000004</v>
      </c>
      <c r="AH19" s="1">
        <v>6.6289999999999996</v>
      </c>
      <c r="AI19" s="1">
        <v>7.0590000000000002</v>
      </c>
      <c r="AJ19" s="1">
        <v>6.0140000000000002</v>
      </c>
      <c r="AK19" s="1">
        <v>5.0449999999999999</v>
      </c>
      <c r="AL19" s="1">
        <v>5.5720000000000001</v>
      </c>
      <c r="AM19" s="1">
        <v>6.4640000000000004</v>
      </c>
      <c r="AN19" s="1">
        <v>6.5209999999999999</v>
      </c>
      <c r="AO19" s="1">
        <v>6.0140000000000002</v>
      </c>
      <c r="AP19" s="1">
        <v>6.0609999999999999</v>
      </c>
      <c r="AQ19" s="1">
        <v>6.5529999999999999</v>
      </c>
      <c r="AR19" s="1">
        <v>7.1139999999999999</v>
      </c>
      <c r="AS19" s="1">
        <v>7.2839999999999998</v>
      </c>
      <c r="AT19" s="1">
        <v>7.8639999999999999</v>
      </c>
      <c r="AU19" s="1">
        <v>8.1530000000000005</v>
      </c>
      <c r="AV19" s="1">
        <f t="shared" si="0"/>
        <v>3.7989999999999999</v>
      </c>
      <c r="AW19" s="1">
        <f t="shared" si="1"/>
        <v>4.4000000000000004</v>
      </c>
      <c r="AX19" s="1">
        <f t="shared" si="2"/>
        <v>7.94</v>
      </c>
      <c r="AY19" s="1">
        <v>7.3</v>
      </c>
      <c r="AZ19" s="1">
        <v>7.3</v>
      </c>
      <c r="BA19" s="1">
        <v>7.3</v>
      </c>
      <c r="BB19" s="1">
        <v>2019</v>
      </c>
      <c r="BC19" s="219">
        <v>0</v>
      </c>
      <c r="BD19" t="s">
        <v>56</v>
      </c>
      <c r="BG19" s="1">
        <v>3.7989999999999999</v>
      </c>
      <c r="BH19" s="1">
        <v>4.4000000000000004</v>
      </c>
      <c r="BI19" s="1">
        <v>7.94</v>
      </c>
      <c r="BJ19" s="198" t="s">
        <v>573</v>
      </c>
      <c r="BK19" s="199">
        <v>-6.5</v>
      </c>
      <c r="BL19" s="199">
        <v>-1.5</v>
      </c>
      <c r="BM19" s="200">
        <v>3</v>
      </c>
      <c r="BN19" s="200">
        <v>2</v>
      </c>
      <c r="BO19" s="201"/>
      <c r="BP19" s="200">
        <v>-0.20000000000000018</v>
      </c>
      <c r="BQ19" s="200">
        <v>0.5</v>
      </c>
      <c r="BR19" s="196"/>
      <c r="BS19" s="204"/>
      <c r="BT19" s="204"/>
      <c r="BU19" s="204"/>
    </row>
    <row r="20" spans="1:73">
      <c r="A20" t="s">
        <v>58</v>
      </c>
      <c r="B20" t="s">
        <v>57</v>
      </c>
      <c r="C20">
        <v>0</v>
      </c>
      <c r="D20" t="s">
        <v>26</v>
      </c>
      <c r="E20" t="s">
        <v>27</v>
      </c>
      <c r="F20" t="s">
        <v>28</v>
      </c>
      <c r="G20" t="s">
        <v>24</v>
      </c>
      <c r="H20" s="1">
        <v>4.3710000000000004</v>
      </c>
      <c r="I20" s="1">
        <v>-1.9</v>
      </c>
      <c r="J20" s="1">
        <v>-4.9000000000000004</v>
      </c>
      <c r="K20" s="1">
        <v>0.5</v>
      </c>
      <c r="L20" s="1">
        <v>3.6</v>
      </c>
      <c r="M20" s="1">
        <v>1.1000000000000001</v>
      </c>
      <c r="N20" s="1">
        <v>5.0999999999999996</v>
      </c>
      <c r="O20" s="1">
        <v>2.6</v>
      </c>
      <c r="P20" s="1">
        <v>3.5</v>
      </c>
      <c r="Q20" s="1">
        <v>3.6</v>
      </c>
      <c r="R20" s="1">
        <v>-3.3</v>
      </c>
      <c r="S20" s="1">
        <v>-3.9</v>
      </c>
      <c r="T20" s="1">
        <v>-5.7</v>
      </c>
      <c r="U20" s="1">
        <v>0.8</v>
      </c>
      <c r="V20" s="1">
        <v>2</v>
      </c>
      <c r="W20" s="1">
        <v>2.0230000000000001</v>
      </c>
      <c r="X20" s="1">
        <v>3.9660000000000002</v>
      </c>
      <c r="Y20" s="1">
        <v>4.74</v>
      </c>
      <c r="Z20" s="1">
        <v>3.74</v>
      </c>
      <c r="AA20" s="1">
        <v>0.32600000000000001</v>
      </c>
      <c r="AB20" s="1">
        <v>4.4530000000000003</v>
      </c>
      <c r="AC20" s="1">
        <v>-2.367</v>
      </c>
      <c r="AD20" s="1">
        <v>0.79100000000000004</v>
      </c>
      <c r="AE20" s="1">
        <v>2.1709999999999998</v>
      </c>
      <c r="AF20" s="1">
        <v>1.407</v>
      </c>
      <c r="AG20" s="1">
        <v>3.9649999999999999</v>
      </c>
      <c r="AH20" s="1">
        <v>5.6689999999999996</v>
      </c>
      <c r="AI20" s="1">
        <v>2.202</v>
      </c>
      <c r="AJ20" s="1">
        <v>0.69799999999999995</v>
      </c>
      <c r="AK20" s="1">
        <v>-5.0759999999999996</v>
      </c>
      <c r="AL20" s="1">
        <v>-2.2879999999999998</v>
      </c>
      <c r="AM20" s="1">
        <v>-0.67300000000000004</v>
      </c>
      <c r="AN20" s="1">
        <v>-0.45</v>
      </c>
      <c r="AO20" s="1">
        <v>-1.411</v>
      </c>
      <c r="AP20" s="1">
        <v>-0.126</v>
      </c>
      <c r="AQ20" s="1">
        <v>2.4460000000000002</v>
      </c>
      <c r="AR20" s="1">
        <v>2.4849999999999999</v>
      </c>
      <c r="AS20" s="1">
        <v>0.47799999999999998</v>
      </c>
      <c r="AT20" s="1">
        <v>-0.58299999999999996</v>
      </c>
      <c r="AU20" s="1">
        <v>-9.8000000000000004E-2</v>
      </c>
      <c r="AV20" s="1">
        <f t="shared" si="0"/>
        <v>-11.6</v>
      </c>
      <c r="AW20" s="1">
        <f t="shared" si="1"/>
        <v>7.4</v>
      </c>
      <c r="AX20" s="1">
        <f t="shared" si="2"/>
        <v>3.9180000000000001</v>
      </c>
      <c r="AY20" s="1">
        <v>1.84</v>
      </c>
      <c r="AZ20" s="1">
        <v>1.84</v>
      </c>
      <c r="BA20" s="1">
        <v>1.84</v>
      </c>
      <c r="BB20" s="1">
        <v>2019</v>
      </c>
      <c r="BC20" s="219">
        <v>0</v>
      </c>
      <c r="BD20" t="s">
        <v>58</v>
      </c>
      <c r="BG20" s="1">
        <v>-11.6</v>
      </c>
      <c r="BH20" s="1">
        <v>7.4</v>
      </c>
      <c r="BI20" s="1">
        <v>3.9180000000000001</v>
      </c>
      <c r="BJ20" s="198" t="s">
        <v>192</v>
      </c>
      <c r="BK20" s="199">
        <v>0.3</v>
      </c>
      <c r="BL20" s="199">
        <v>-9.1999999999999993</v>
      </c>
      <c r="BM20" s="200">
        <v>3</v>
      </c>
      <c r="BN20" s="200">
        <v>3.6</v>
      </c>
      <c r="BO20" s="201"/>
      <c r="BP20" s="200">
        <v>-2.2000000000000002</v>
      </c>
      <c r="BQ20" s="200">
        <v>1</v>
      </c>
      <c r="BR20" s="196"/>
      <c r="BS20" s="204"/>
      <c r="BT20" s="204"/>
      <c r="BU20" s="204"/>
    </row>
    <row r="21" spans="1:73">
      <c r="A21" t="s">
        <v>60</v>
      </c>
      <c r="B21" t="s">
        <v>59</v>
      </c>
      <c r="C21">
        <v>0</v>
      </c>
      <c r="D21" t="s">
        <v>26</v>
      </c>
      <c r="E21" t="s">
        <v>27</v>
      </c>
      <c r="F21" t="s">
        <v>28</v>
      </c>
      <c r="G21" t="s">
        <v>24</v>
      </c>
      <c r="H21" s="1" t="s">
        <v>29</v>
      </c>
      <c r="I21" s="1" t="s">
        <v>29</v>
      </c>
      <c r="J21" s="1" t="s">
        <v>29</v>
      </c>
      <c r="K21" s="1" t="s">
        <v>29</v>
      </c>
      <c r="L21" s="1" t="s">
        <v>29</v>
      </c>
      <c r="M21" s="1" t="s">
        <v>29</v>
      </c>
      <c r="N21" s="1" t="s">
        <v>29</v>
      </c>
      <c r="O21" s="1" t="s">
        <v>29</v>
      </c>
      <c r="P21" s="1" t="s">
        <v>29</v>
      </c>
      <c r="Q21" s="1" t="s">
        <v>29</v>
      </c>
      <c r="R21" s="1" t="s">
        <v>29</v>
      </c>
      <c r="S21" s="1" t="s">
        <v>29</v>
      </c>
      <c r="T21" s="1" t="s">
        <v>29</v>
      </c>
      <c r="U21" s="1">
        <v>-7.6</v>
      </c>
      <c r="V21" s="1">
        <v>-11.7</v>
      </c>
      <c r="W21" s="1">
        <v>-11.084</v>
      </c>
      <c r="X21" s="1">
        <v>2.7759999999999998</v>
      </c>
      <c r="Y21" s="1">
        <v>11.433999999999999</v>
      </c>
      <c r="Z21" s="1">
        <v>8.4420000000000002</v>
      </c>
      <c r="AA21" s="1">
        <v>3.3540000000000001</v>
      </c>
      <c r="AB21" s="1">
        <v>5.76</v>
      </c>
      <c r="AC21" s="1">
        <v>4.7249999999999996</v>
      </c>
      <c r="AD21" s="1">
        <v>5.0449999999999999</v>
      </c>
      <c r="AE21" s="1">
        <v>7.0430000000000001</v>
      </c>
      <c r="AF21" s="1">
        <v>11.45</v>
      </c>
      <c r="AG21" s="1">
        <v>9.4410000000000007</v>
      </c>
      <c r="AH21" s="1">
        <v>9.9979999999999993</v>
      </c>
      <c r="AI21" s="1">
        <v>8.6470000000000002</v>
      </c>
      <c r="AJ21" s="1">
        <v>10.247999999999999</v>
      </c>
      <c r="AK21" s="1">
        <v>0.16400000000000001</v>
      </c>
      <c r="AL21" s="1">
        <v>7.75</v>
      </c>
      <c r="AM21" s="1">
        <v>5.55</v>
      </c>
      <c r="AN21" s="1">
        <v>1.708</v>
      </c>
      <c r="AO21" s="1">
        <v>0.999</v>
      </c>
      <c r="AP21" s="1">
        <v>1.651</v>
      </c>
      <c r="AQ21" s="1">
        <v>-3.83</v>
      </c>
      <c r="AR21" s="1">
        <v>-2.5259999999999998</v>
      </c>
      <c r="AS21" s="1">
        <v>2.532</v>
      </c>
      <c r="AT21" s="1">
        <v>3.149</v>
      </c>
      <c r="AU21" s="1">
        <v>1.222</v>
      </c>
      <c r="AV21" s="1">
        <f t="shared" si="0"/>
        <v>-2.9910000000000001</v>
      </c>
      <c r="AW21" s="1">
        <f t="shared" si="1"/>
        <v>2.206</v>
      </c>
      <c r="AX21" s="1">
        <f t="shared" si="2"/>
        <v>1.966</v>
      </c>
      <c r="AY21" s="1">
        <v>0.90700000000000003</v>
      </c>
      <c r="AZ21" s="1">
        <v>0.67500000000000004</v>
      </c>
      <c r="BA21" s="1">
        <v>1.284</v>
      </c>
      <c r="BB21" s="1">
        <v>2019</v>
      </c>
      <c r="BC21" s="219">
        <v>0</v>
      </c>
      <c r="BD21" t="s">
        <v>60</v>
      </c>
      <c r="BG21" s="1">
        <v>-2.9910000000000001</v>
      </c>
      <c r="BH21" s="1">
        <v>2.206</v>
      </c>
      <c r="BI21" s="1">
        <v>1.966</v>
      </c>
      <c r="BJ21" s="198" t="s">
        <v>196</v>
      </c>
      <c r="BK21" s="199">
        <v>0.3</v>
      </c>
      <c r="BL21" s="199">
        <v>-5.0999999999999996</v>
      </c>
      <c r="BM21" s="200">
        <v>3.1</v>
      </c>
      <c r="BN21" s="200">
        <v>2.4</v>
      </c>
      <c r="BO21" s="201"/>
      <c r="BP21" s="200">
        <v>0.80000000000000027</v>
      </c>
      <c r="BQ21" s="200">
        <v>0.7</v>
      </c>
      <c r="BR21" s="196"/>
      <c r="BS21" s="203"/>
      <c r="BT21" s="203"/>
      <c r="BU21" s="203"/>
    </row>
    <row r="22" spans="1:73">
      <c r="A22" t="s">
        <v>62</v>
      </c>
      <c r="B22" t="s">
        <v>61</v>
      </c>
      <c r="C22">
        <v>1</v>
      </c>
      <c r="D22" t="s">
        <v>26</v>
      </c>
      <c r="E22" t="s">
        <v>27</v>
      </c>
      <c r="F22" t="s">
        <v>28</v>
      </c>
      <c r="G22" t="s">
        <v>24</v>
      </c>
      <c r="H22" s="1">
        <v>4.444</v>
      </c>
      <c r="I22" s="1">
        <v>-0.27900000000000003</v>
      </c>
      <c r="J22" s="1">
        <v>0.59499999999999997</v>
      </c>
      <c r="K22" s="1">
        <v>0.312</v>
      </c>
      <c r="L22" s="1">
        <v>2.4660000000000002</v>
      </c>
      <c r="M22" s="1">
        <v>1.6519999999999999</v>
      </c>
      <c r="N22" s="1">
        <v>1.823</v>
      </c>
      <c r="O22" s="1">
        <v>2.3069999999999999</v>
      </c>
      <c r="P22" s="1">
        <v>4.7229999999999999</v>
      </c>
      <c r="Q22" s="1">
        <v>3.4689999999999999</v>
      </c>
      <c r="R22" s="1">
        <v>3.137</v>
      </c>
      <c r="S22" s="1">
        <v>1.833</v>
      </c>
      <c r="T22" s="1">
        <v>1.5309999999999999</v>
      </c>
      <c r="U22" s="1">
        <v>-0.96199999999999997</v>
      </c>
      <c r="V22" s="1">
        <v>3.2269999999999999</v>
      </c>
      <c r="W22" s="1">
        <v>2.3849999999999998</v>
      </c>
      <c r="X22" s="1">
        <v>1.321</v>
      </c>
      <c r="Y22" s="1">
        <v>3.794</v>
      </c>
      <c r="Z22" s="1">
        <v>1.962</v>
      </c>
      <c r="AA22" s="1">
        <v>3.5430000000000001</v>
      </c>
      <c r="AB22" s="1">
        <v>3.7170000000000001</v>
      </c>
      <c r="AC22" s="1">
        <v>1.1000000000000001</v>
      </c>
      <c r="AD22" s="1">
        <v>1.7070000000000001</v>
      </c>
      <c r="AE22" s="1">
        <v>1.038</v>
      </c>
      <c r="AF22" s="1">
        <v>3.5710000000000002</v>
      </c>
      <c r="AG22" s="1">
        <v>2.3220000000000001</v>
      </c>
      <c r="AH22" s="1">
        <v>2.552</v>
      </c>
      <c r="AI22" s="1">
        <v>3.677</v>
      </c>
      <c r="AJ22" s="1">
        <v>0.44700000000000001</v>
      </c>
      <c r="AK22" s="1">
        <v>-2.0209999999999999</v>
      </c>
      <c r="AL22" s="1">
        <v>2.8639999999999999</v>
      </c>
      <c r="AM22" s="1">
        <v>1.6950000000000001</v>
      </c>
      <c r="AN22" s="1">
        <v>0.73899999999999999</v>
      </c>
      <c r="AO22" s="1">
        <v>0.45900000000000002</v>
      </c>
      <c r="AP22" s="1">
        <v>1.579</v>
      </c>
      <c r="AQ22" s="1">
        <v>2.0329999999999999</v>
      </c>
      <c r="AR22" s="1">
        <v>1.478</v>
      </c>
      <c r="AS22" s="1">
        <v>1.9039999999999999</v>
      </c>
      <c r="AT22" s="1">
        <v>1.488</v>
      </c>
      <c r="AU22" s="1">
        <v>1.4039999999999999</v>
      </c>
      <c r="AV22" s="1">
        <f t="shared" si="0"/>
        <v>-8.2620000000000005</v>
      </c>
      <c r="AW22" s="1">
        <f t="shared" si="1"/>
        <v>5.3520000000000003</v>
      </c>
      <c r="AX22" s="1">
        <f t="shared" si="2"/>
        <v>2.6680000000000001</v>
      </c>
      <c r="AY22" s="1">
        <v>2.2029999999999998</v>
      </c>
      <c r="AZ22" s="1">
        <v>1.6879999999999999</v>
      </c>
      <c r="BA22" s="1">
        <v>1.35</v>
      </c>
      <c r="BB22" s="1">
        <v>2019</v>
      </c>
      <c r="BC22" s="219">
        <v>0</v>
      </c>
      <c r="BD22" t="s">
        <v>62</v>
      </c>
      <c r="BG22" s="1">
        <v>-8.2620000000000005</v>
      </c>
      <c r="BH22" s="1">
        <v>5.3520000000000003</v>
      </c>
      <c r="BI22" s="1">
        <v>2.6680000000000001</v>
      </c>
      <c r="BJ22" s="198" t="s">
        <v>200</v>
      </c>
      <c r="BK22" s="199">
        <v>4.5</v>
      </c>
      <c r="BL22" s="199">
        <v>-2.7</v>
      </c>
      <c r="BM22" s="200">
        <v>3.3</v>
      </c>
      <c r="BN22" s="200">
        <v>3.6</v>
      </c>
      <c r="BO22" s="201"/>
      <c r="BP22" s="200">
        <v>0.29999999999999982</v>
      </c>
      <c r="BQ22" s="200">
        <v>-0.69999999999999973</v>
      </c>
      <c r="BR22" s="196"/>
      <c r="BS22" s="204"/>
      <c r="BT22" s="204"/>
      <c r="BU22" s="204"/>
    </row>
    <row r="23" spans="1:73">
      <c r="A23" t="s">
        <v>64</v>
      </c>
      <c r="B23" t="s">
        <v>63</v>
      </c>
      <c r="C23">
        <v>0</v>
      </c>
      <c r="D23" t="s">
        <v>26</v>
      </c>
      <c r="E23" t="s">
        <v>27</v>
      </c>
      <c r="F23" t="s">
        <v>28</v>
      </c>
      <c r="G23" t="s">
        <v>24</v>
      </c>
      <c r="H23" s="1">
        <v>5.0129999999999999</v>
      </c>
      <c r="I23" s="1">
        <v>0.214</v>
      </c>
      <c r="J23" s="1">
        <v>-7.5510000000000002</v>
      </c>
      <c r="K23" s="1">
        <v>6.0759999999999996</v>
      </c>
      <c r="L23" s="1">
        <v>11.332000000000001</v>
      </c>
      <c r="M23" s="1">
        <v>-1.419</v>
      </c>
      <c r="N23" s="1">
        <v>7.2750000000000004</v>
      </c>
      <c r="O23" s="1">
        <v>21.997</v>
      </c>
      <c r="P23" s="1">
        <v>10.861000000000001</v>
      </c>
      <c r="Q23" s="1">
        <v>15.474</v>
      </c>
      <c r="R23" s="1">
        <v>11.209</v>
      </c>
      <c r="S23" s="1">
        <v>11.465</v>
      </c>
      <c r="T23" s="1">
        <v>12.083</v>
      </c>
      <c r="U23" s="1">
        <v>6.2759999999999998</v>
      </c>
      <c r="V23" s="1">
        <v>0.14699999999999999</v>
      </c>
      <c r="W23" s="1">
        <v>0.66400000000000003</v>
      </c>
      <c r="X23" s="1">
        <v>1.4159999999999999</v>
      </c>
      <c r="Y23" s="1">
        <v>3.5950000000000002</v>
      </c>
      <c r="Z23" s="1">
        <v>3.6850000000000001</v>
      </c>
      <c r="AA23" s="1">
        <v>8.77</v>
      </c>
      <c r="AB23" s="1">
        <v>13.048</v>
      </c>
      <c r="AC23" s="1">
        <v>4.681</v>
      </c>
      <c r="AD23" s="1">
        <v>4.7469999999999999</v>
      </c>
      <c r="AE23" s="1">
        <v>9.3160000000000007</v>
      </c>
      <c r="AF23" s="1">
        <v>4.7770000000000001</v>
      </c>
      <c r="AG23" s="1">
        <v>1.9570000000000001</v>
      </c>
      <c r="AH23" s="1">
        <v>4.8239999999999998</v>
      </c>
      <c r="AI23" s="1">
        <v>0.51</v>
      </c>
      <c r="AJ23" s="1">
        <v>3.4649999999999999</v>
      </c>
      <c r="AK23" s="1">
        <v>0.23699999999999999</v>
      </c>
      <c r="AL23" s="1">
        <v>3.0019999999999998</v>
      </c>
      <c r="AM23" s="1">
        <v>1.9139999999999999</v>
      </c>
      <c r="AN23" s="1">
        <v>2.4260000000000002</v>
      </c>
      <c r="AO23" s="1">
        <v>1.302</v>
      </c>
      <c r="AP23" s="1">
        <v>3.6190000000000002</v>
      </c>
      <c r="AQ23" s="1">
        <v>2.85</v>
      </c>
      <c r="AR23" s="1">
        <v>0.104</v>
      </c>
      <c r="AS23" s="1">
        <v>1.863</v>
      </c>
      <c r="AT23" s="1">
        <v>2.0790000000000002</v>
      </c>
      <c r="AU23" s="1">
        <v>-1.99</v>
      </c>
      <c r="AV23" s="1">
        <f t="shared" si="0"/>
        <v>-16</v>
      </c>
      <c r="AW23" s="1">
        <f t="shared" si="1"/>
        <v>8</v>
      </c>
      <c r="AX23" s="1">
        <f t="shared" si="2"/>
        <v>5</v>
      </c>
      <c r="AY23" s="1">
        <v>3</v>
      </c>
      <c r="AZ23" s="1">
        <v>2.0030000000000001</v>
      </c>
      <c r="BA23" s="1">
        <v>2.0030000000000001</v>
      </c>
      <c r="BB23" s="1">
        <v>2019</v>
      </c>
      <c r="BC23" s="219">
        <v>0</v>
      </c>
      <c r="BD23" t="s">
        <v>64</v>
      </c>
      <c r="BG23" s="1">
        <v>-16</v>
      </c>
      <c r="BH23" s="1">
        <v>8</v>
      </c>
      <c r="BI23" s="1">
        <v>5</v>
      </c>
      <c r="BJ23" s="198" t="s">
        <v>205</v>
      </c>
      <c r="BK23" s="199">
        <v>2</v>
      </c>
      <c r="BL23" s="199">
        <v>-1.1000000000000001</v>
      </c>
      <c r="BM23" s="200">
        <v>3.1</v>
      </c>
      <c r="BN23" s="200">
        <v>2.9</v>
      </c>
      <c r="BO23" s="201"/>
      <c r="BP23" s="200">
        <v>0.20000000000000018</v>
      </c>
      <c r="BQ23" s="200">
        <v>-0.20000000000000018</v>
      </c>
      <c r="BR23" s="196"/>
      <c r="BS23" s="204"/>
      <c r="BT23" s="204"/>
      <c r="BU23" s="204"/>
    </row>
    <row r="24" spans="1:73">
      <c r="A24" t="s">
        <v>66</v>
      </c>
      <c r="B24" t="s">
        <v>65</v>
      </c>
      <c r="C24">
        <v>0</v>
      </c>
      <c r="D24" t="s">
        <v>26</v>
      </c>
      <c r="E24" t="s">
        <v>27</v>
      </c>
      <c r="F24" t="s">
        <v>28</v>
      </c>
      <c r="G24" t="s">
        <v>24</v>
      </c>
      <c r="H24" s="1">
        <v>9.2550000000000008</v>
      </c>
      <c r="I24" s="1">
        <v>1.929</v>
      </c>
      <c r="J24" s="1">
        <v>1.6819999999999999</v>
      </c>
      <c r="K24" s="1">
        <v>-2</v>
      </c>
      <c r="L24" s="1">
        <v>0.4</v>
      </c>
      <c r="M24" s="1">
        <v>4.327</v>
      </c>
      <c r="N24" s="1">
        <v>2.7480000000000002</v>
      </c>
      <c r="O24" s="1">
        <v>-2.0739999999999998</v>
      </c>
      <c r="P24" s="1">
        <v>3.4279999999999999</v>
      </c>
      <c r="Q24" s="1">
        <v>-2.8490000000000002</v>
      </c>
      <c r="R24" s="1">
        <v>8.9760000000000009</v>
      </c>
      <c r="S24" s="1">
        <v>4.226</v>
      </c>
      <c r="T24" s="1">
        <v>2.9580000000000002</v>
      </c>
      <c r="U24" s="1">
        <v>5.8360000000000003</v>
      </c>
      <c r="V24" s="1">
        <v>2.02</v>
      </c>
      <c r="W24" s="1">
        <v>6.0449999999999999</v>
      </c>
      <c r="X24" s="1">
        <v>4.3239999999999998</v>
      </c>
      <c r="Y24" s="1">
        <v>5.7350000000000003</v>
      </c>
      <c r="Z24" s="1">
        <v>3.9609999999999999</v>
      </c>
      <c r="AA24" s="1">
        <v>4.3579999999999997</v>
      </c>
      <c r="AB24" s="1">
        <v>5.8579999999999997</v>
      </c>
      <c r="AC24" s="1">
        <v>5.3330000000000002</v>
      </c>
      <c r="AD24" s="1">
        <v>4.6429999999999998</v>
      </c>
      <c r="AE24" s="1">
        <v>3.444</v>
      </c>
      <c r="AF24" s="1">
        <v>4.43</v>
      </c>
      <c r="AG24" s="1">
        <v>1.7130000000000001</v>
      </c>
      <c r="AH24" s="1">
        <v>3.944</v>
      </c>
      <c r="AI24" s="1">
        <v>5.9859999999999998</v>
      </c>
      <c r="AJ24" s="1">
        <v>4.8970000000000002</v>
      </c>
      <c r="AK24" s="1">
        <v>2.319</v>
      </c>
      <c r="AL24" s="1">
        <v>2.1139999999999999</v>
      </c>
      <c r="AM24" s="1">
        <v>2.964</v>
      </c>
      <c r="AN24" s="1">
        <v>4.8109999999999999</v>
      </c>
      <c r="AO24" s="1">
        <v>7.1909999999999998</v>
      </c>
      <c r="AP24" s="1">
        <v>6.3579999999999997</v>
      </c>
      <c r="AQ24" s="1">
        <v>1.778</v>
      </c>
      <c r="AR24" s="1">
        <v>3.34</v>
      </c>
      <c r="AS24" s="1">
        <v>5.6719999999999997</v>
      </c>
      <c r="AT24" s="1">
        <v>6.6970000000000001</v>
      </c>
      <c r="AU24" s="1">
        <v>6.8659999999999997</v>
      </c>
      <c r="AV24" s="1">
        <f t="shared" si="0"/>
        <v>1.998</v>
      </c>
      <c r="AW24" s="1">
        <f t="shared" si="1"/>
        <v>4.99</v>
      </c>
      <c r="AX24" s="1">
        <f t="shared" si="2"/>
        <v>6.9740000000000002</v>
      </c>
      <c r="AY24" s="1">
        <v>7.0110000000000001</v>
      </c>
      <c r="AZ24" s="1">
        <v>7.0039999999999996</v>
      </c>
      <c r="BA24" s="1">
        <v>7.02</v>
      </c>
      <c r="BB24" s="1">
        <v>2018</v>
      </c>
      <c r="BC24" s="219">
        <v>0</v>
      </c>
      <c r="BD24" t="s">
        <v>66</v>
      </c>
      <c r="BG24" s="1">
        <v>1.998</v>
      </c>
      <c r="BH24" s="1">
        <v>4.99</v>
      </c>
      <c r="BI24" s="1">
        <v>6.9740000000000002</v>
      </c>
      <c r="BJ24" s="198" t="s">
        <v>235</v>
      </c>
      <c r="BK24" s="199">
        <v>4.3</v>
      </c>
      <c r="BL24" s="199">
        <v>-5.8</v>
      </c>
      <c r="BM24" s="200">
        <v>7</v>
      </c>
      <c r="BN24" s="200">
        <v>6</v>
      </c>
      <c r="BO24" s="201"/>
      <c r="BP24" s="200">
        <v>-0.79999999999999982</v>
      </c>
      <c r="BQ24" s="200">
        <v>0</v>
      </c>
      <c r="BR24" s="196"/>
      <c r="BS24" s="204"/>
      <c r="BT24" s="204"/>
      <c r="BU24" s="204"/>
    </row>
    <row r="25" spans="1:73">
      <c r="A25" t="s">
        <v>68</v>
      </c>
      <c r="B25" t="s">
        <v>67</v>
      </c>
      <c r="C25">
        <v>0</v>
      </c>
      <c r="D25" t="s">
        <v>26</v>
      </c>
      <c r="E25" t="s">
        <v>27</v>
      </c>
      <c r="F25" t="s">
        <v>28</v>
      </c>
      <c r="G25" t="s">
        <v>24</v>
      </c>
      <c r="H25" s="1">
        <v>4.9950000000000001</v>
      </c>
      <c r="I25" s="1">
        <v>13.589</v>
      </c>
      <c r="J25" s="1">
        <v>8.1950000000000003</v>
      </c>
      <c r="K25" s="1">
        <v>7.3369999999999997</v>
      </c>
      <c r="L25" s="1">
        <v>7.6159999999999997</v>
      </c>
      <c r="M25" s="1">
        <v>4.3490000000000002</v>
      </c>
      <c r="N25" s="1">
        <v>7.9539999999999997</v>
      </c>
      <c r="O25" s="1">
        <v>20.228999999999999</v>
      </c>
      <c r="P25" s="1">
        <v>15.079000000000001</v>
      </c>
      <c r="Q25" s="1">
        <v>6.194</v>
      </c>
      <c r="R25" s="1">
        <v>9.0980000000000008</v>
      </c>
      <c r="S25" s="1">
        <v>4.8959999999999999</v>
      </c>
      <c r="T25" s="1">
        <v>2.0830000000000002</v>
      </c>
      <c r="U25" s="1">
        <v>3.1920000000000002</v>
      </c>
      <c r="V25" s="1">
        <v>2.2320000000000002</v>
      </c>
      <c r="W25" s="1">
        <v>6.0190000000000001</v>
      </c>
      <c r="X25" s="1">
        <v>5.9710000000000001</v>
      </c>
      <c r="Y25" s="1">
        <v>5.5439999999999996</v>
      </c>
      <c r="Z25" s="1">
        <v>6.0090000000000003</v>
      </c>
      <c r="AA25" s="1">
        <v>7.0869999999999997</v>
      </c>
      <c r="AB25" s="1">
        <v>6.9340000000000002</v>
      </c>
      <c r="AC25" s="1">
        <v>7.04</v>
      </c>
      <c r="AD25" s="1">
        <v>9.516</v>
      </c>
      <c r="AE25" s="1">
        <v>9.32</v>
      </c>
      <c r="AF25" s="1">
        <v>6.8760000000000003</v>
      </c>
      <c r="AG25" s="1">
        <v>6.6660000000000004</v>
      </c>
      <c r="AH25" s="1">
        <v>7.1369999999999996</v>
      </c>
      <c r="AI25" s="1">
        <v>12.861000000000001</v>
      </c>
      <c r="AJ25" s="1">
        <v>10.964</v>
      </c>
      <c r="AK25" s="1">
        <v>5.8010000000000002</v>
      </c>
      <c r="AL25" s="1">
        <v>9.484</v>
      </c>
      <c r="AM25" s="1">
        <v>9.8659999999999997</v>
      </c>
      <c r="AN25" s="1">
        <v>6.4950000000000001</v>
      </c>
      <c r="AO25" s="1">
        <v>3.5819999999999999</v>
      </c>
      <c r="AP25" s="1">
        <v>3.968</v>
      </c>
      <c r="AQ25" s="1">
        <v>6.2210000000000001</v>
      </c>
      <c r="AR25" s="1">
        <v>7.4080000000000004</v>
      </c>
      <c r="AS25" s="1">
        <v>6.3220000000000001</v>
      </c>
      <c r="AT25" s="1">
        <v>3.8210000000000002</v>
      </c>
      <c r="AU25" s="1">
        <v>3.806</v>
      </c>
      <c r="AV25" s="1">
        <f t="shared" si="0"/>
        <v>0.56799999999999995</v>
      </c>
      <c r="AW25" s="1">
        <f t="shared" si="1"/>
        <v>-0.46300000000000002</v>
      </c>
      <c r="AX25" s="1">
        <f t="shared" si="2"/>
        <v>5.8179999999999996</v>
      </c>
      <c r="AY25" s="1">
        <v>6.9329999999999998</v>
      </c>
      <c r="AZ25" s="1">
        <v>8.1340000000000003</v>
      </c>
      <c r="BA25" s="1">
        <v>5.9870000000000001</v>
      </c>
      <c r="BB25" s="1">
        <v>2019</v>
      </c>
      <c r="BC25" s="219">
        <v>0</v>
      </c>
      <c r="BD25" t="s">
        <v>68</v>
      </c>
      <c r="BG25" s="1">
        <v>0.56799999999999995</v>
      </c>
      <c r="BH25" s="1">
        <v>-0.46300000000000002</v>
      </c>
      <c r="BI25" s="1">
        <v>5.8179999999999996</v>
      </c>
      <c r="BJ25" s="198" t="s">
        <v>249</v>
      </c>
      <c r="BK25" s="199">
        <v>-0.1</v>
      </c>
      <c r="BL25" s="199">
        <v>-8.5</v>
      </c>
      <c r="BM25" s="200">
        <v>4.3</v>
      </c>
      <c r="BN25" s="200">
        <v>2.5</v>
      </c>
      <c r="BO25" s="201"/>
      <c r="BP25" s="200">
        <v>0.79999999999999982</v>
      </c>
      <c r="BQ25" s="200">
        <v>0.20000000000000018</v>
      </c>
      <c r="BR25" s="196"/>
      <c r="BS25" s="204"/>
      <c r="BT25" s="204"/>
      <c r="BU25" s="204"/>
    </row>
    <row r="26" spans="1:73">
      <c r="A26" t="s">
        <v>70</v>
      </c>
      <c r="B26" t="s">
        <v>69</v>
      </c>
      <c r="C26">
        <v>0</v>
      </c>
      <c r="D26" t="s">
        <v>26</v>
      </c>
      <c r="E26" t="s">
        <v>27</v>
      </c>
      <c r="F26" t="s">
        <v>28</v>
      </c>
      <c r="G26" t="s">
        <v>24</v>
      </c>
      <c r="H26" s="1">
        <v>0.61</v>
      </c>
      <c r="I26" s="1">
        <v>0.3</v>
      </c>
      <c r="J26" s="1">
        <v>-3.9390000000000001</v>
      </c>
      <c r="K26" s="1">
        <v>-4.0419999999999998</v>
      </c>
      <c r="L26" s="1">
        <v>-0.20100000000000001</v>
      </c>
      <c r="M26" s="1">
        <v>-1.6759999999999999</v>
      </c>
      <c r="N26" s="1">
        <v>-2.5739999999999998</v>
      </c>
      <c r="O26" s="1">
        <v>2.4630000000000001</v>
      </c>
      <c r="P26" s="1">
        <v>2.91</v>
      </c>
      <c r="Q26" s="1">
        <v>3.79</v>
      </c>
      <c r="R26" s="1">
        <v>4.6360000000000001</v>
      </c>
      <c r="S26" s="1">
        <v>5.2670000000000003</v>
      </c>
      <c r="T26" s="1">
        <v>1.6459999999999999</v>
      </c>
      <c r="U26" s="1">
        <v>4.2690000000000001</v>
      </c>
      <c r="V26" s="1">
        <v>4.6669999999999998</v>
      </c>
      <c r="W26" s="1">
        <v>4.6779999999999999</v>
      </c>
      <c r="X26" s="1">
        <v>4.3609999999999998</v>
      </c>
      <c r="Y26" s="1">
        <v>4.9539999999999997</v>
      </c>
      <c r="Z26" s="1">
        <v>5.0289999999999999</v>
      </c>
      <c r="AA26" s="1">
        <v>0.42699999999999999</v>
      </c>
      <c r="AB26" s="1">
        <v>2.508</v>
      </c>
      <c r="AC26" s="1">
        <v>1.6839999999999999</v>
      </c>
      <c r="AD26" s="1">
        <v>2.4860000000000002</v>
      </c>
      <c r="AE26" s="1">
        <v>2.7109999999999999</v>
      </c>
      <c r="AF26" s="1">
        <v>4.173</v>
      </c>
      <c r="AG26" s="1">
        <v>4.4210000000000003</v>
      </c>
      <c r="AH26" s="1">
        <v>4.7969999999999997</v>
      </c>
      <c r="AI26" s="1">
        <v>4.5640000000000001</v>
      </c>
      <c r="AJ26" s="1">
        <v>6.1479999999999997</v>
      </c>
      <c r="AK26" s="1">
        <v>3.3570000000000002</v>
      </c>
      <c r="AL26" s="1">
        <v>4.1269999999999998</v>
      </c>
      <c r="AM26" s="1">
        <v>5.2039999999999997</v>
      </c>
      <c r="AN26" s="1">
        <v>5.1219999999999999</v>
      </c>
      <c r="AO26" s="1">
        <v>6.7960000000000003</v>
      </c>
      <c r="AP26" s="1">
        <v>5.4610000000000003</v>
      </c>
      <c r="AQ26" s="1">
        <v>4.8570000000000002</v>
      </c>
      <c r="AR26" s="1">
        <v>4.2640000000000002</v>
      </c>
      <c r="AS26" s="1">
        <v>4.1950000000000003</v>
      </c>
      <c r="AT26" s="1">
        <v>4.2240000000000002</v>
      </c>
      <c r="AU26" s="1">
        <v>2.2170000000000001</v>
      </c>
      <c r="AV26" s="1">
        <f t="shared" si="0"/>
        <v>-7.9</v>
      </c>
      <c r="AW26" s="1">
        <f t="shared" si="1"/>
        <v>5.6</v>
      </c>
      <c r="AX26" s="1">
        <f t="shared" si="2"/>
        <v>4.3</v>
      </c>
      <c r="AY26" s="1">
        <v>4</v>
      </c>
      <c r="AZ26" s="1">
        <v>3.7</v>
      </c>
      <c r="BA26" s="1">
        <v>3.7</v>
      </c>
      <c r="BB26" s="1">
        <v>2019</v>
      </c>
      <c r="BC26" s="219">
        <v>0</v>
      </c>
      <c r="BD26" t="s">
        <v>70</v>
      </c>
      <c r="BG26" s="1">
        <v>-7.9</v>
      </c>
      <c r="BH26" s="1">
        <v>5.6</v>
      </c>
      <c r="BI26" s="1">
        <v>4.3</v>
      </c>
      <c r="BJ26" s="198" t="s">
        <v>271</v>
      </c>
      <c r="BK26" s="199">
        <v>1.7</v>
      </c>
      <c r="BL26" s="199">
        <v>-4.0999999999999996</v>
      </c>
      <c r="BM26" s="200">
        <v>3</v>
      </c>
      <c r="BN26" s="200">
        <v>2.9</v>
      </c>
      <c r="BO26" s="201"/>
      <c r="BP26" s="200">
        <v>-1</v>
      </c>
      <c r="BQ26" s="200">
        <v>0.89999999999999991</v>
      </c>
      <c r="BR26" s="196"/>
      <c r="BS26" s="204"/>
      <c r="BT26" s="204"/>
      <c r="BU26" s="204"/>
    </row>
    <row r="27" spans="1:73">
      <c r="A27" t="s">
        <v>72</v>
      </c>
      <c r="B27" t="s">
        <v>71</v>
      </c>
      <c r="C27">
        <v>0</v>
      </c>
      <c r="D27" t="s">
        <v>26</v>
      </c>
      <c r="E27" t="s">
        <v>27</v>
      </c>
      <c r="F27" t="s">
        <v>28</v>
      </c>
      <c r="G27" t="s">
        <v>24</v>
      </c>
      <c r="H27" s="1" t="s">
        <v>29</v>
      </c>
      <c r="I27" s="1" t="s">
        <v>29</v>
      </c>
      <c r="J27" s="1" t="s">
        <v>29</v>
      </c>
      <c r="K27" s="1" t="s">
        <v>29</v>
      </c>
      <c r="L27" s="1" t="s">
        <v>29</v>
      </c>
      <c r="M27" s="1" t="s">
        <v>29</v>
      </c>
      <c r="N27" s="1" t="s">
        <v>29</v>
      </c>
      <c r="O27" s="1" t="s">
        <v>29</v>
      </c>
      <c r="P27" s="1" t="s">
        <v>29</v>
      </c>
      <c r="Q27" s="1" t="s">
        <v>29</v>
      </c>
      <c r="R27" s="1" t="s">
        <v>29</v>
      </c>
      <c r="S27" s="1" t="s">
        <v>29</v>
      </c>
      <c r="T27" s="1" t="s">
        <v>29</v>
      </c>
      <c r="U27" s="1" t="s">
        <v>29</v>
      </c>
      <c r="V27" s="1" t="s">
        <v>29</v>
      </c>
      <c r="W27" s="1" t="s">
        <v>29</v>
      </c>
      <c r="X27" s="1" t="s">
        <v>29</v>
      </c>
      <c r="Y27" s="1">
        <v>22.853000000000002</v>
      </c>
      <c r="Z27" s="1">
        <v>13.814</v>
      </c>
      <c r="AA27" s="1">
        <v>10.75</v>
      </c>
      <c r="AB27" s="1">
        <v>4.4420000000000002</v>
      </c>
      <c r="AC27" s="1">
        <v>2.3620000000000001</v>
      </c>
      <c r="AD27" s="1">
        <v>5.0529999999999999</v>
      </c>
      <c r="AE27" s="1">
        <v>3.8580000000000001</v>
      </c>
      <c r="AF27" s="1">
        <v>6.2569999999999997</v>
      </c>
      <c r="AG27" s="1">
        <v>4.2359999999999998</v>
      </c>
      <c r="AH27" s="1">
        <v>5.6909999999999998</v>
      </c>
      <c r="AI27" s="1">
        <v>5.9790000000000001</v>
      </c>
      <c r="AJ27" s="1">
        <v>5.5940000000000003</v>
      </c>
      <c r="AK27" s="1">
        <v>-0.81599999999999995</v>
      </c>
      <c r="AL27" s="1">
        <v>0.76700000000000002</v>
      </c>
      <c r="AM27" s="1">
        <v>0.90800000000000003</v>
      </c>
      <c r="AN27" s="1">
        <v>-0.70699999999999996</v>
      </c>
      <c r="AO27" s="1">
        <v>2.351</v>
      </c>
      <c r="AP27" s="1">
        <v>1.1479999999999999</v>
      </c>
      <c r="AQ27" s="1">
        <v>3.0880000000000001</v>
      </c>
      <c r="AR27" s="1">
        <v>3.1459999999999999</v>
      </c>
      <c r="AS27" s="1">
        <v>3.1640000000000001</v>
      </c>
      <c r="AT27" s="1">
        <v>3.7160000000000002</v>
      </c>
      <c r="AU27" s="1">
        <v>2.7</v>
      </c>
      <c r="AV27" s="1">
        <f t="shared" si="0"/>
        <v>-6.5</v>
      </c>
      <c r="AW27" s="1">
        <f t="shared" si="1"/>
        <v>5</v>
      </c>
      <c r="AX27" s="1">
        <f t="shared" si="2"/>
        <v>4</v>
      </c>
      <c r="AY27" s="1">
        <v>3.5</v>
      </c>
      <c r="AZ27" s="1">
        <v>3.5</v>
      </c>
      <c r="BA27" s="1">
        <v>3.5</v>
      </c>
      <c r="BB27" s="1">
        <v>2018</v>
      </c>
      <c r="BC27" s="219">
        <v>0</v>
      </c>
      <c r="BD27" t="s">
        <v>72</v>
      </c>
      <c r="BG27" s="1">
        <v>-6.5</v>
      </c>
      <c r="BH27" s="1">
        <v>5</v>
      </c>
      <c r="BI27" s="1">
        <v>4</v>
      </c>
      <c r="BJ27" s="198" t="s">
        <v>279</v>
      </c>
      <c r="BK27" s="199">
        <v>2.2000000000000002</v>
      </c>
      <c r="BL27" s="199">
        <v>-3.2</v>
      </c>
      <c r="BM27" s="200">
        <v>1.5</v>
      </c>
      <c r="BN27" s="200">
        <v>2.5</v>
      </c>
      <c r="BO27" s="201"/>
      <c r="BP27" s="200">
        <v>-0.19999999999999996</v>
      </c>
      <c r="BQ27" s="200">
        <v>0</v>
      </c>
      <c r="BR27" s="196"/>
      <c r="BS27" s="204"/>
      <c r="BT27" s="204"/>
      <c r="BU27" s="204"/>
    </row>
    <row r="28" spans="1:73">
      <c r="A28" t="s">
        <v>74</v>
      </c>
      <c r="B28" t="s">
        <v>73</v>
      </c>
      <c r="C28">
        <v>0</v>
      </c>
      <c r="D28" t="s">
        <v>26</v>
      </c>
      <c r="E28" t="s">
        <v>27</v>
      </c>
      <c r="F28" t="s">
        <v>28</v>
      </c>
      <c r="G28" t="s">
        <v>24</v>
      </c>
      <c r="H28" s="1">
        <v>12.02</v>
      </c>
      <c r="I28" s="1">
        <v>8.1539999999999999</v>
      </c>
      <c r="J28" s="1">
        <v>15.874000000000001</v>
      </c>
      <c r="K28" s="1">
        <v>10.792999999999999</v>
      </c>
      <c r="L28" s="1">
        <v>6.5170000000000003</v>
      </c>
      <c r="M28" s="1">
        <v>7.6950000000000003</v>
      </c>
      <c r="N28" s="1">
        <v>8.6159999999999997</v>
      </c>
      <c r="O28" s="1">
        <v>14.89</v>
      </c>
      <c r="P28" s="1">
        <v>23.42</v>
      </c>
      <c r="Q28" s="1">
        <v>4.665</v>
      </c>
      <c r="R28" s="1">
        <v>8.7870000000000008</v>
      </c>
      <c r="S28" s="1">
        <v>6.2370000000000001</v>
      </c>
      <c r="T28" s="1">
        <v>-0.20799999999999999</v>
      </c>
      <c r="U28" s="1">
        <v>4.0270000000000001</v>
      </c>
      <c r="V28" s="1">
        <v>-0.78600000000000003</v>
      </c>
      <c r="W28" s="1">
        <v>7.03</v>
      </c>
      <c r="X28" s="1">
        <v>5.83</v>
      </c>
      <c r="Y28" s="1">
        <v>8.0269999999999992</v>
      </c>
      <c r="Z28" s="1">
        <v>0.72099999999999997</v>
      </c>
      <c r="AA28" s="1">
        <v>9.6669999999999998</v>
      </c>
      <c r="AB28" s="1">
        <v>1.9870000000000001</v>
      </c>
      <c r="AC28" s="1">
        <v>0.25</v>
      </c>
      <c r="AD28" s="1">
        <v>6.07</v>
      </c>
      <c r="AE28" s="1">
        <v>4.625</v>
      </c>
      <c r="AF28" s="1">
        <v>2.706</v>
      </c>
      <c r="AG28" s="1">
        <v>4.556</v>
      </c>
      <c r="AH28" s="1">
        <v>8.3640000000000008</v>
      </c>
      <c r="AI28" s="1">
        <v>8.2799999999999994</v>
      </c>
      <c r="AJ28" s="1">
        <v>6.242</v>
      </c>
      <c r="AK28" s="1">
        <v>-7.6520000000000001</v>
      </c>
      <c r="AL28" s="1">
        <v>8.5640000000000001</v>
      </c>
      <c r="AM28" s="1">
        <v>6.048</v>
      </c>
      <c r="AN28" s="1">
        <v>4.4560000000000004</v>
      </c>
      <c r="AO28" s="1">
        <v>11.343999999999999</v>
      </c>
      <c r="AP28" s="1">
        <v>4.149</v>
      </c>
      <c r="AQ28" s="1">
        <v>-1.698</v>
      </c>
      <c r="AR28" s="1">
        <v>4.3040000000000003</v>
      </c>
      <c r="AS28" s="1">
        <v>2.9039999999999999</v>
      </c>
      <c r="AT28" s="1">
        <v>4.4790000000000001</v>
      </c>
      <c r="AU28" s="1">
        <v>2.9660000000000002</v>
      </c>
      <c r="AV28" s="1">
        <f t="shared" si="0"/>
        <v>-9.6270000000000007</v>
      </c>
      <c r="AW28" s="1">
        <f t="shared" si="1"/>
        <v>8.7080000000000002</v>
      </c>
      <c r="AX28" s="1">
        <f t="shared" si="2"/>
        <v>4.343</v>
      </c>
      <c r="AY28" s="1">
        <v>4.07</v>
      </c>
      <c r="AZ28" s="1">
        <v>4.0730000000000004</v>
      </c>
      <c r="BA28" s="1">
        <v>4.1050000000000004</v>
      </c>
      <c r="BB28" s="1">
        <v>2019</v>
      </c>
      <c r="BC28" s="219">
        <v>0</v>
      </c>
      <c r="BD28" t="s">
        <v>74</v>
      </c>
      <c r="BG28" s="1">
        <v>-9.6270000000000007</v>
      </c>
      <c r="BH28" s="1">
        <v>8.7080000000000002</v>
      </c>
      <c r="BI28" s="1">
        <v>4.343</v>
      </c>
      <c r="BJ28" s="198" t="s">
        <v>574</v>
      </c>
      <c r="BK28" s="199">
        <v>1.9</v>
      </c>
      <c r="BL28" s="199">
        <v>-0.4</v>
      </c>
      <c r="BM28" s="200">
        <v>1.5</v>
      </c>
      <c r="BN28" s="200">
        <v>4</v>
      </c>
      <c r="BO28" s="201"/>
      <c r="BP28" s="200">
        <v>0.5</v>
      </c>
      <c r="BQ28" s="200">
        <v>0</v>
      </c>
      <c r="BR28" s="196"/>
      <c r="BS28" s="204"/>
      <c r="BT28" s="204"/>
      <c r="BU28" s="204"/>
    </row>
    <row r="29" spans="1:73">
      <c r="A29" t="s">
        <v>76</v>
      </c>
      <c r="B29" t="s">
        <v>75</v>
      </c>
      <c r="C29">
        <v>0</v>
      </c>
      <c r="D29" t="s">
        <v>26</v>
      </c>
      <c r="E29" t="s">
        <v>27</v>
      </c>
      <c r="F29" t="s">
        <v>28</v>
      </c>
      <c r="G29" t="s">
        <v>24</v>
      </c>
      <c r="H29" s="1">
        <v>9.19</v>
      </c>
      <c r="I29" s="1">
        <v>-4.4000000000000004</v>
      </c>
      <c r="J29" s="1">
        <v>0.59599999999999997</v>
      </c>
      <c r="K29" s="1">
        <v>-3.4</v>
      </c>
      <c r="L29" s="1">
        <v>5.3070000000000004</v>
      </c>
      <c r="M29" s="1">
        <v>7.9009999999999998</v>
      </c>
      <c r="N29" s="1">
        <v>7.5439999999999996</v>
      </c>
      <c r="O29" s="1">
        <v>3.601</v>
      </c>
      <c r="P29" s="1">
        <v>0.26400000000000001</v>
      </c>
      <c r="Q29" s="1">
        <v>3.2</v>
      </c>
      <c r="R29" s="1">
        <v>-4.1680000000000001</v>
      </c>
      <c r="S29" s="1">
        <v>1.0309999999999999</v>
      </c>
      <c r="T29" s="1">
        <v>-0.46700000000000003</v>
      </c>
      <c r="U29" s="1">
        <v>4.665</v>
      </c>
      <c r="V29" s="1">
        <v>5.3339999999999996</v>
      </c>
      <c r="W29" s="1">
        <v>4.4169999999999998</v>
      </c>
      <c r="X29" s="1">
        <v>2.2090000000000001</v>
      </c>
      <c r="Y29" s="1">
        <v>3.395</v>
      </c>
      <c r="Z29" s="1">
        <v>0.33800000000000002</v>
      </c>
      <c r="AA29" s="1">
        <v>0.46800000000000003</v>
      </c>
      <c r="AB29" s="1">
        <v>4.3879999999999999</v>
      </c>
      <c r="AC29" s="1">
        <v>1.39</v>
      </c>
      <c r="AD29" s="1">
        <v>3.0529999999999999</v>
      </c>
      <c r="AE29" s="1">
        <v>1.141</v>
      </c>
      <c r="AF29" s="1">
        <v>5.76</v>
      </c>
      <c r="AG29" s="1">
        <v>3.202</v>
      </c>
      <c r="AH29" s="1">
        <v>3.9620000000000002</v>
      </c>
      <c r="AI29" s="1">
        <v>6.07</v>
      </c>
      <c r="AJ29" s="1">
        <v>5.0940000000000003</v>
      </c>
      <c r="AK29" s="1">
        <v>-0.126</v>
      </c>
      <c r="AL29" s="1">
        <v>7.5279999999999996</v>
      </c>
      <c r="AM29" s="1">
        <v>3.9740000000000002</v>
      </c>
      <c r="AN29" s="1">
        <v>1.921</v>
      </c>
      <c r="AO29" s="1">
        <v>3.0049999999999999</v>
      </c>
      <c r="AP29" s="1">
        <v>0.504</v>
      </c>
      <c r="AQ29" s="1">
        <v>-3.5459999999999998</v>
      </c>
      <c r="AR29" s="1">
        <v>-3.2759999999999998</v>
      </c>
      <c r="AS29" s="1">
        <v>1.323</v>
      </c>
      <c r="AT29" s="1">
        <v>1.3169999999999999</v>
      </c>
      <c r="AU29" s="1">
        <v>1.137</v>
      </c>
      <c r="AV29" s="1">
        <f t="shared" si="0"/>
        <v>-4.5</v>
      </c>
      <c r="AW29" s="1">
        <f t="shared" si="1"/>
        <v>3.6</v>
      </c>
      <c r="AX29" s="1">
        <f t="shared" si="2"/>
        <v>2.6</v>
      </c>
      <c r="AY29" s="1">
        <v>2.2360000000000002</v>
      </c>
      <c r="AZ29" s="1">
        <v>2.206</v>
      </c>
      <c r="BA29" s="1">
        <v>2.218</v>
      </c>
      <c r="BB29" s="1">
        <v>2019</v>
      </c>
      <c r="BC29" s="219">
        <v>1</v>
      </c>
      <c r="BD29" t="s">
        <v>76</v>
      </c>
      <c r="BG29" s="1">
        <v>-5.8010000000000002</v>
      </c>
      <c r="BH29" s="1">
        <v>2.8279999999999998</v>
      </c>
      <c r="BI29" s="1">
        <v>2.2719999999999998</v>
      </c>
      <c r="BJ29" s="198" t="s">
        <v>299</v>
      </c>
      <c r="BK29" s="199">
        <v>6</v>
      </c>
      <c r="BL29" s="199">
        <v>-9.6</v>
      </c>
      <c r="BM29" s="200">
        <v>6.6</v>
      </c>
      <c r="BN29" s="200">
        <v>6.5</v>
      </c>
      <c r="BO29" s="201"/>
      <c r="BP29" s="200">
        <v>-0.80000000000000071</v>
      </c>
      <c r="BQ29" s="200">
        <v>9.9999999999999645E-2</v>
      </c>
      <c r="BR29" s="196"/>
      <c r="BS29" s="204"/>
      <c r="BT29" s="204"/>
      <c r="BU29" s="204"/>
    </row>
    <row r="30" spans="1:73">
      <c r="A30" t="s">
        <v>78</v>
      </c>
      <c r="B30" t="s">
        <v>77</v>
      </c>
      <c r="C30">
        <v>0</v>
      </c>
      <c r="D30" t="s">
        <v>26</v>
      </c>
      <c r="E30" t="s">
        <v>27</v>
      </c>
      <c r="F30" t="s">
        <v>28</v>
      </c>
      <c r="G30" t="s">
        <v>24</v>
      </c>
      <c r="H30" s="1" t="s">
        <v>29</v>
      </c>
      <c r="I30" s="1" t="s">
        <v>29</v>
      </c>
      <c r="J30" s="1" t="s">
        <v>29</v>
      </c>
      <c r="K30" s="1" t="s">
        <v>29</v>
      </c>
      <c r="L30" s="1" t="s">
        <v>29</v>
      </c>
      <c r="M30" s="1" t="s">
        <v>29</v>
      </c>
      <c r="N30" s="1">
        <v>-2.778</v>
      </c>
      <c r="O30" s="1">
        <v>0.311</v>
      </c>
      <c r="P30" s="1">
        <v>-0.36</v>
      </c>
      <c r="Q30" s="1">
        <v>2.206</v>
      </c>
      <c r="R30" s="1">
        <v>1.085</v>
      </c>
      <c r="S30" s="1">
        <v>3.1480000000000001</v>
      </c>
      <c r="T30" s="1">
        <v>4.7590000000000003</v>
      </c>
      <c r="U30" s="1">
        <v>0.30099999999999999</v>
      </c>
      <c r="V30" s="1">
        <v>3.149</v>
      </c>
      <c r="W30" s="1">
        <v>4.4770000000000003</v>
      </c>
      <c r="X30" s="1">
        <v>2.8809999999999998</v>
      </c>
      <c r="Y30" s="1">
        <v>-1.4750000000000001</v>
      </c>
      <c r="Z30" s="1">
        <v>-0.56000000000000005</v>
      </c>
      <c r="AA30" s="1">
        <v>3.0529999999999999</v>
      </c>
      <c r="AB30" s="1">
        <v>2.8530000000000002</v>
      </c>
      <c r="AC30" s="1">
        <v>2.7450000000000001</v>
      </c>
      <c r="AD30" s="1">
        <v>3.8719999999999999</v>
      </c>
      <c r="AE30" s="1">
        <v>2.903</v>
      </c>
      <c r="AF30" s="1">
        <v>0.504</v>
      </c>
      <c r="AG30" s="1">
        <v>0.38800000000000001</v>
      </c>
      <c r="AH30" s="1">
        <v>4.4119999999999999</v>
      </c>
      <c r="AI30" s="1">
        <v>0.12</v>
      </c>
      <c r="AJ30" s="1">
        <v>-1.9790000000000001</v>
      </c>
      <c r="AK30" s="1">
        <v>-1.819</v>
      </c>
      <c r="AL30" s="1">
        <v>2.6520000000000001</v>
      </c>
      <c r="AM30" s="1">
        <v>3.7440000000000002</v>
      </c>
      <c r="AN30" s="1">
        <v>0.91300000000000003</v>
      </c>
      <c r="AO30" s="1">
        <v>-2.125</v>
      </c>
      <c r="AP30" s="1">
        <v>-2.508</v>
      </c>
      <c r="AQ30" s="1">
        <v>-0.40500000000000003</v>
      </c>
      <c r="AR30" s="1">
        <v>-2.4649999999999999</v>
      </c>
      <c r="AS30" s="1">
        <v>1.327</v>
      </c>
      <c r="AT30" s="1">
        <v>5.2999999999999999E-2</v>
      </c>
      <c r="AU30" s="1">
        <v>3.8690000000000002</v>
      </c>
      <c r="AV30" s="1">
        <f t="shared" si="0"/>
        <v>0.104</v>
      </c>
      <c r="AW30" s="1">
        <f t="shared" si="1"/>
        <v>3.2490000000000001</v>
      </c>
      <c r="AX30" s="1">
        <f t="shared" si="2"/>
        <v>3.6840000000000002</v>
      </c>
      <c r="AY30" s="1">
        <v>2.2949999999999999</v>
      </c>
      <c r="AZ30" s="1">
        <v>1.9590000000000001</v>
      </c>
      <c r="BA30" s="1">
        <v>1.847</v>
      </c>
      <c r="BB30" s="1">
        <v>2019</v>
      </c>
      <c r="BC30" s="219">
        <v>0</v>
      </c>
      <c r="BD30" t="s">
        <v>78</v>
      </c>
      <c r="BG30" s="1">
        <v>0.104</v>
      </c>
      <c r="BH30" s="1">
        <v>3.2490000000000001</v>
      </c>
      <c r="BI30" s="1">
        <v>3.6840000000000002</v>
      </c>
      <c r="BJ30" s="198" t="s">
        <v>301</v>
      </c>
      <c r="BK30" s="199">
        <v>4.5</v>
      </c>
      <c r="BL30" s="199">
        <v>-3.4</v>
      </c>
      <c r="BM30" s="200">
        <v>2.7</v>
      </c>
      <c r="BN30" s="200">
        <v>5.0999999999999996</v>
      </c>
      <c r="BO30" s="201"/>
      <c r="BP30" s="200">
        <v>-1.8999999999999995</v>
      </c>
      <c r="BQ30" s="200">
        <v>0.59999999999999964</v>
      </c>
      <c r="BR30" s="196"/>
      <c r="BS30" s="204"/>
      <c r="BT30" s="204"/>
      <c r="BU30" s="204"/>
    </row>
    <row r="31" spans="1:73">
      <c r="A31" t="s">
        <v>80</v>
      </c>
      <c r="B31" t="s">
        <v>79</v>
      </c>
      <c r="C31">
        <v>0</v>
      </c>
      <c r="D31" t="s">
        <v>26</v>
      </c>
      <c r="E31" t="s">
        <v>27</v>
      </c>
      <c r="F31" t="s">
        <v>28</v>
      </c>
      <c r="G31" t="s">
        <v>24</v>
      </c>
      <c r="H31" s="1">
        <v>5.7</v>
      </c>
      <c r="I31" s="1">
        <v>5.3</v>
      </c>
      <c r="J31" s="1">
        <v>4.2</v>
      </c>
      <c r="K31" s="1">
        <v>3</v>
      </c>
      <c r="L31" s="1">
        <v>4.5999999999999996</v>
      </c>
      <c r="M31" s="1">
        <v>1.8</v>
      </c>
      <c r="N31" s="1">
        <v>5.3</v>
      </c>
      <c r="O31" s="1">
        <v>4.7</v>
      </c>
      <c r="P31" s="1">
        <v>2.4</v>
      </c>
      <c r="Q31" s="1">
        <v>-0.5</v>
      </c>
      <c r="R31" s="1">
        <v>-9.1</v>
      </c>
      <c r="S31" s="1">
        <v>-10.755000000000001</v>
      </c>
      <c r="T31" s="1">
        <v>-8.4260000000000002</v>
      </c>
      <c r="U31" s="1">
        <v>-11.625</v>
      </c>
      <c r="V31" s="1">
        <v>-3.665</v>
      </c>
      <c r="W31" s="1">
        <v>-1.601</v>
      </c>
      <c r="X31" s="1">
        <v>-8.0429999999999993</v>
      </c>
      <c r="Y31" s="1">
        <v>-14.193</v>
      </c>
      <c r="Z31" s="1">
        <v>4.2850000000000001</v>
      </c>
      <c r="AA31" s="1">
        <v>-8.2810000000000006</v>
      </c>
      <c r="AB31" s="1">
        <v>4.782</v>
      </c>
      <c r="AC31" s="1">
        <v>3.8170000000000002</v>
      </c>
      <c r="AD31" s="1">
        <v>5.9530000000000003</v>
      </c>
      <c r="AE31" s="1">
        <v>5.1520000000000001</v>
      </c>
      <c r="AF31" s="1">
        <v>6.4420000000000002</v>
      </c>
      <c r="AG31" s="1">
        <v>7.1539999999999999</v>
      </c>
      <c r="AH31" s="1">
        <v>6.8019999999999996</v>
      </c>
      <c r="AI31" s="1">
        <v>6.5570000000000004</v>
      </c>
      <c r="AJ31" s="1">
        <v>6.0860000000000003</v>
      </c>
      <c r="AK31" s="1">
        <v>-3.4239999999999999</v>
      </c>
      <c r="AL31" s="1">
        <v>0.56999999999999995</v>
      </c>
      <c r="AM31" s="1">
        <v>2.351</v>
      </c>
      <c r="AN31" s="1">
        <v>0.36099999999999999</v>
      </c>
      <c r="AO31" s="1">
        <v>0.31900000000000001</v>
      </c>
      <c r="AP31" s="1">
        <v>1.895</v>
      </c>
      <c r="AQ31" s="1">
        <v>3.9889999999999999</v>
      </c>
      <c r="AR31" s="1">
        <v>3.8119999999999998</v>
      </c>
      <c r="AS31" s="1">
        <v>3.5070000000000001</v>
      </c>
      <c r="AT31" s="1">
        <v>3.0840000000000001</v>
      </c>
      <c r="AU31" s="1">
        <v>3.3719999999999999</v>
      </c>
      <c r="AV31" s="1">
        <f t="shared" si="0"/>
        <v>-4</v>
      </c>
      <c r="AW31" s="1">
        <f t="shared" si="1"/>
        <v>4.0999999999999996</v>
      </c>
      <c r="AX31" s="1">
        <f t="shared" si="2"/>
        <v>3.7</v>
      </c>
      <c r="AY31" s="1">
        <v>3.2</v>
      </c>
      <c r="AZ31" s="1">
        <v>3.1</v>
      </c>
      <c r="BA31" s="1">
        <v>2.9</v>
      </c>
      <c r="BB31" s="1">
        <v>2019</v>
      </c>
      <c r="BC31" s="219">
        <v>0</v>
      </c>
      <c r="BD31" t="s">
        <v>80</v>
      </c>
      <c r="BG31" s="1">
        <v>-4</v>
      </c>
      <c r="BH31" s="1">
        <v>4.0999999999999996</v>
      </c>
      <c r="BI31" s="1">
        <v>3.7</v>
      </c>
      <c r="BJ31" s="198" t="s">
        <v>310</v>
      </c>
      <c r="BK31" s="199">
        <v>1.3</v>
      </c>
      <c r="BL31" s="199">
        <v>-3.6</v>
      </c>
      <c r="BM31" s="200">
        <v>3</v>
      </c>
      <c r="BN31" s="200">
        <v>3.9</v>
      </c>
      <c r="BO31" s="201"/>
      <c r="BP31" s="200">
        <v>0.20000000000000018</v>
      </c>
      <c r="BQ31" s="200">
        <v>1.6</v>
      </c>
      <c r="BR31" s="196"/>
      <c r="BS31" s="204"/>
      <c r="BT31" s="204"/>
      <c r="BU31" s="204"/>
    </row>
    <row r="32" spans="1:73">
      <c r="A32" t="s">
        <v>82</v>
      </c>
      <c r="B32" t="s">
        <v>81</v>
      </c>
      <c r="C32">
        <v>0</v>
      </c>
      <c r="D32" t="s">
        <v>26</v>
      </c>
      <c r="E32" t="s">
        <v>27</v>
      </c>
      <c r="F32" t="s">
        <v>28</v>
      </c>
      <c r="G32" t="s">
        <v>24</v>
      </c>
      <c r="H32" s="1">
        <v>4.0350000000000001</v>
      </c>
      <c r="I32" s="1">
        <v>2.661</v>
      </c>
      <c r="J32" s="1">
        <v>1.4</v>
      </c>
      <c r="K32" s="1">
        <v>-1.2</v>
      </c>
      <c r="L32" s="1">
        <v>1.6</v>
      </c>
      <c r="M32" s="1">
        <v>11.3</v>
      </c>
      <c r="N32" s="1">
        <v>7.9550000000000001</v>
      </c>
      <c r="O32" s="1">
        <v>-0.23599999999999999</v>
      </c>
      <c r="P32" s="1">
        <v>5.7960000000000003</v>
      </c>
      <c r="Q32" s="1">
        <v>2.15</v>
      </c>
      <c r="R32" s="1">
        <v>-0.60299999999999998</v>
      </c>
      <c r="S32" s="1">
        <v>9.07</v>
      </c>
      <c r="T32" s="1">
        <v>0.23300000000000001</v>
      </c>
      <c r="U32" s="1">
        <v>3.4609999999999999</v>
      </c>
      <c r="V32" s="1">
        <v>1.3149999999999999</v>
      </c>
      <c r="W32" s="1">
        <v>5.7160000000000002</v>
      </c>
      <c r="X32" s="1">
        <v>11.015000000000001</v>
      </c>
      <c r="Y32" s="1">
        <v>6.3170000000000002</v>
      </c>
      <c r="Z32" s="1">
        <v>7.3079999999999998</v>
      </c>
      <c r="AA32" s="1">
        <v>7.3330000000000002</v>
      </c>
      <c r="AB32" s="1">
        <v>1.8879999999999999</v>
      </c>
      <c r="AC32" s="1">
        <v>6.6130000000000004</v>
      </c>
      <c r="AD32" s="1">
        <v>4.3529999999999998</v>
      </c>
      <c r="AE32" s="1">
        <v>7.8019999999999996</v>
      </c>
      <c r="AF32" s="1">
        <v>4.4779999999999998</v>
      </c>
      <c r="AG32" s="1">
        <v>8.6620000000000008</v>
      </c>
      <c r="AH32" s="1">
        <v>6.2530000000000001</v>
      </c>
      <c r="AI32" s="1">
        <v>4.1109999999999998</v>
      </c>
      <c r="AJ32" s="1">
        <v>5.8</v>
      </c>
      <c r="AK32" s="1">
        <v>2.9620000000000002</v>
      </c>
      <c r="AL32" s="1">
        <v>8.4459999999999997</v>
      </c>
      <c r="AM32" s="1">
        <v>6.6230000000000002</v>
      </c>
      <c r="AN32" s="1">
        <v>6.4530000000000003</v>
      </c>
      <c r="AO32" s="1">
        <v>5.7930000000000001</v>
      </c>
      <c r="AP32" s="1">
        <v>4.327</v>
      </c>
      <c r="AQ32" s="1">
        <v>3.9209999999999998</v>
      </c>
      <c r="AR32" s="1">
        <v>5.9589999999999996</v>
      </c>
      <c r="AS32" s="1">
        <v>6.1559999999999997</v>
      </c>
      <c r="AT32" s="1">
        <v>6.8209999999999997</v>
      </c>
      <c r="AU32" s="1">
        <v>5.6890000000000001</v>
      </c>
      <c r="AV32" s="1">
        <f t="shared" si="0"/>
        <v>-2.0329999999999999</v>
      </c>
      <c r="AW32" s="1">
        <f t="shared" si="1"/>
        <v>3.89</v>
      </c>
      <c r="AX32" s="1">
        <f t="shared" si="2"/>
        <v>5.5490000000000004</v>
      </c>
      <c r="AY32" s="1">
        <v>5.5579999999999998</v>
      </c>
      <c r="AZ32" s="1">
        <v>5.5209999999999999</v>
      </c>
      <c r="BA32" s="1">
        <v>5.5629999999999997</v>
      </c>
      <c r="BB32" s="1">
        <v>2018</v>
      </c>
      <c r="BC32" s="219">
        <v>0</v>
      </c>
      <c r="BD32" t="s">
        <v>82</v>
      </c>
      <c r="BG32" s="1">
        <v>-2.0329999999999999</v>
      </c>
      <c r="BH32" s="1">
        <v>3.89</v>
      </c>
      <c r="BI32" s="1">
        <v>5.5490000000000004</v>
      </c>
      <c r="BJ32" s="198" t="s">
        <v>318</v>
      </c>
      <c r="BK32" s="199">
        <v>0.3</v>
      </c>
      <c r="BL32" s="199">
        <v>-3.9</v>
      </c>
      <c r="BM32" s="200">
        <v>2.6</v>
      </c>
      <c r="BN32" s="200">
        <v>4</v>
      </c>
      <c r="BO32" s="201"/>
      <c r="BP32" s="200">
        <v>-0.5</v>
      </c>
      <c r="BQ32" s="200">
        <v>0.60000000000000009</v>
      </c>
      <c r="BR32" s="196"/>
      <c r="BS32" s="204"/>
      <c r="BT32" s="204"/>
      <c r="BU32" s="204"/>
    </row>
    <row r="33" spans="1:73">
      <c r="A33" t="s">
        <v>84</v>
      </c>
      <c r="B33" t="s">
        <v>83</v>
      </c>
      <c r="C33">
        <v>0</v>
      </c>
      <c r="D33" t="s">
        <v>26</v>
      </c>
      <c r="E33" t="s">
        <v>27</v>
      </c>
      <c r="F33" t="s">
        <v>28</v>
      </c>
      <c r="G33" t="s">
        <v>24</v>
      </c>
      <c r="H33" s="1">
        <v>-6.8250000000000002</v>
      </c>
      <c r="I33" s="1">
        <v>12.164</v>
      </c>
      <c r="J33" s="1">
        <v>-1.054</v>
      </c>
      <c r="K33" s="1">
        <v>3.7149999999999999</v>
      </c>
      <c r="L33" s="1">
        <v>0.155</v>
      </c>
      <c r="M33" s="1">
        <v>11.784000000000001</v>
      </c>
      <c r="N33" s="1">
        <v>3.25</v>
      </c>
      <c r="O33" s="1">
        <v>5.5030000000000001</v>
      </c>
      <c r="P33" s="1">
        <v>5.0309999999999997</v>
      </c>
      <c r="Q33" s="1">
        <v>1.349</v>
      </c>
      <c r="R33" s="1">
        <v>3.4580000000000002</v>
      </c>
      <c r="S33" s="1">
        <v>5.7809999999999997</v>
      </c>
      <c r="T33" s="1">
        <v>1.0069999999999999</v>
      </c>
      <c r="U33" s="1">
        <v>-6.2359999999999998</v>
      </c>
      <c r="V33" s="1">
        <v>-3.8290000000000002</v>
      </c>
      <c r="W33" s="1">
        <v>-7.9189999999999996</v>
      </c>
      <c r="X33" s="1">
        <v>-8.0009999999999994</v>
      </c>
      <c r="Y33" s="1">
        <v>0.41299999999999998</v>
      </c>
      <c r="Z33" s="1">
        <v>4.7519999999999998</v>
      </c>
      <c r="AA33" s="1">
        <v>1.1639999999999999</v>
      </c>
      <c r="AB33" s="1">
        <v>1.7809999999999999</v>
      </c>
      <c r="AC33" s="1">
        <v>1.665</v>
      </c>
      <c r="AD33" s="1">
        <v>2.3530000000000002</v>
      </c>
      <c r="AE33" s="1">
        <v>2.4689999999999999</v>
      </c>
      <c r="AF33" s="1">
        <v>3.766</v>
      </c>
      <c r="AG33" s="1">
        <v>4.37</v>
      </c>
      <c r="AH33" s="1">
        <v>5.4139999999999997</v>
      </c>
      <c r="AI33" s="1">
        <v>3.452</v>
      </c>
      <c r="AJ33" s="1">
        <v>4.8620000000000001</v>
      </c>
      <c r="AK33" s="1">
        <v>3.8130000000000002</v>
      </c>
      <c r="AL33" s="1">
        <v>5.1239999999999997</v>
      </c>
      <c r="AM33" s="1">
        <v>4.0330000000000004</v>
      </c>
      <c r="AN33" s="1">
        <v>4.4470000000000001</v>
      </c>
      <c r="AO33" s="1">
        <v>5.944</v>
      </c>
      <c r="AP33" s="1">
        <v>4.3179999999999996</v>
      </c>
      <c r="AQ33" s="1">
        <v>-3.8559999999999999</v>
      </c>
      <c r="AR33" s="1">
        <v>-0.60199999999999998</v>
      </c>
      <c r="AS33" s="1">
        <v>0.53700000000000003</v>
      </c>
      <c r="AT33" s="1">
        <v>1.64</v>
      </c>
      <c r="AU33" s="1">
        <v>1.7669999999999999</v>
      </c>
      <c r="AV33" s="1">
        <f t="shared" si="0"/>
        <v>-3.2440000000000002</v>
      </c>
      <c r="AW33" s="1">
        <f t="shared" si="1"/>
        <v>3.1280000000000001</v>
      </c>
      <c r="AX33" s="1">
        <f t="shared" si="2"/>
        <v>2.0230000000000001</v>
      </c>
      <c r="AY33" s="1">
        <v>2.1429999999999998</v>
      </c>
      <c r="AZ33" s="1">
        <v>2.3199999999999998</v>
      </c>
      <c r="BA33" s="1">
        <v>2.6080000000000001</v>
      </c>
      <c r="BB33" s="1">
        <v>2015</v>
      </c>
      <c r="BC33" s="219">
        <v>0</v>
      </c>
      <c r="BD33" t="s">
        <v>84</v>
      </c>
      <c r="BG33" s="1">
        <v>-3.2440000000000002</v>
      </c>
      <c r="BH33" s="1">
        <v>3.1280000000000001</v>
      </c>
      <c r="BI33" s="1">
        <v>2.0230000000000001</v>
      </c>
      <c r="BJ33" s="198" t="s">
        <v>338</v>
      </c>
      <c r="BK33" s="199">
        <v>0.2</v>
      </c>
      <c r="BL33" s="199">
        <v>-7.5</v>
      </c>
      <c r="BM33" s="200">
        <v>2.8</v>
      </c>
      <c r="BN33" s="200">
        <v>1.4</v>
      </c>
      <c r="BO33" s="201"/>
      <c r="BP33" s="200">
        <v>-0.20000000000000018</v>
      </c>
      <c r="BQ33" s="200">
        <v>-0.10000000000000009</v>
      </c>
      <c r="BR33" s="196"/>
      <c r="BS33" s="204"/>
      <c r="BT33" s="204"/>
      <c r="BU33" s="204"/>
    </row>
    <row r="34" spans="1:73">
      <c r="A34" t="s">
        <v>86</v>
      </c>
      <c r="B34" t="s">
        <v>85</v>
      </c>
      <c r="C34">
        <v>0</v>
      </c>
      <c r="D34" t="s">
        <v>26</v>
      </c>
      <c r="E34" t="s">
        <v>27</v>
      </c>
      <c r="F34" t="s">
        <v>28</v>
      </c>
      <c r="G34" t="s">
        <v>24</v>
      </c>
      <c r="H34" s="1">
        <v>5.2629999999999999</v>
      </c>
      <c r="I34" s="1">
        <v>8.4499999999999993</v>
      </c>
      <c r="J34" s="1">
        <v>2.8220000000000001</v>
      </c>
      <c r="K34" s="1">
        <v>9.5229999999999997</v>
      </c>
      <c r="L34" s="1">
        <v>3.78</v>
      </c>
      <c r="M34" s="1">
        <v>8.6430000000000007</v>
      </c>
      <c r="N34" s="1">
        <v>2.8719999999999999</v>
      </c>
      <c r="O34" s="1">
        <v>4.3079999999999998</v>
      </c>
      <c r="P34" s="1">
        <v>5.9969999999999999</v>
      </c>
      <c r="Q34" s="1">
        <v>5.6980000000000004</v>
      </c>
      <c r="R34" s="1">
        <v>0.69199999999999995</v>
      </c>
      <c r="S34" s="1">
        <v>1.403</v>
      </c>
      <c r="T34" s="1">
        <v>3.0449999999999999</v>
      </c>
      <c r="U34" s="1">
        <v>7.31</v>
      </c>
      <c r="V34" s="1">
        <v>6.93</v>
      </c>
      <c r="W34" s="1">
        <v>7.492</v>
      </c>
      <c r="X34" s="1">
        <v>6.694</v>
      </c>
      <c r="Y34" s="1">
        <v>7.6390000000000002</v>
      </c>
      <c r="Z34" s="1">
        <v>8.4130000000000003</v>
      </c>
      <c r="AA34" s="1">
        <v>11.86</v>
      </c>
      <c r="AB34" s="1">
        <v>7.2670000000000003</v>
      </c>
      <c r="AC34" s="1">
        <v>6.1379999999999999</v>
      </c>
      <c r="AD34" s="1">
        <v>5.2830000000000004</v>
      </c>
      <c r="AE34" s="1">
        <v>7.5019999999999998</v>
      </c>
      <c r="AF34" s="1">
        <v>4.9269999999999996</v>
      </c>
      <c r="AG34" s="1">
        <v>5.81</v>
      </c>
      <c r="AH34" s="1">
        <v>9.1180000000000003</v>
      </c>
      <c r="AI34" s="1">
        <v>9.218</v>
      </c>
      <c r="AJ34" s="1">
        <v>6.6509999999999998</v>
      </c>
      <c r="AK34" s="1">
        <v>-1.2709999999999999</v>
      </c>
      <c r="AL34" s="1">
        <v>1.4670000000000001</v>
      </c>
      <c r="AM34" s="1">
        <v>3.9689999999999999</v>
      </c>
      <c r="AN34" s="1">
        <v>1.081</v>
      </c>
      <c r="AO34" s="1">
        <v>0.80400000000000005</v>
      </c>
      <c r="AP34" s="1">
        <v>0.61099999999999999</v>
      </c>
      <c r="AQ34" s="1">
        <v>1.006</v>
      </c>
      <c r="AR34" s="1">
        <v>4.7060000000000004</v>
      </c>
      <c r="AS34" s="1">
        <v>3.702</v>
      </c>
      <c r="AT34" s="1">
        <v>4.5309999999999997</v>
      </c>
      <c r="AU34" s="1">
        <v>5.6680000000000001</v>
      </c>
      <c r="AV34" s="1">
        <f t="shared" si="0"/>
        <v>-6.7709999999999999</v>
      </c>
      <c r="AW34" s="1">
        <f t="shared" si="1"/>
        <v>4.4809999999999999</v>
      </c>
      <c r="AX34" s="1">
        <f t="shared" si="2"/>
        <v>4.78</v>
      </c>
      <c r="AY34" s="1">
        <v>5.7469999999999999</v>
      </c>
      <c r="AZ34" s="1">
        <v>6.0030000000000001</v>
      </c>
      <c r="BA34" s="1">
        <v>6.1989999999999998</v>
      </c>
      <c r="BB34" s="1">
        <v>2018</v>
      </c>
      <c r="BC34" s="219">
        <v>0</v>
      </c>
      <c r="BD34" t="s">
        <v>86</v>
      </c>
      <c r="BG34" s="1">
        <v>-6.7709999999999999</v>
      </c>
      <c r="BH34" s="1">
        <v>4.4809999999999999</v>
      </c>
      <c r="BI34" s="1">
        <v>4.78</v>
      </c>
      <c r="BJ34" s="198" t="s">
        <v>342</v>
      </c>
      <c r="BK34" s="199">
        <v>2</v>
      </c>
      <c r="BL34" s="199">
        <v>-11.1</v>
      </c>
      <c r="BM34" s="200">
        <v>5.9</v>
      </c>
      <c r="BN34" s="200">
        <v>4.7</v>
      </c>
      <c r="BO34" s="201"/>
      <c r="BP34" s="200">
        <v>-1.2999999999999998</v>
      </c>
      <c r="BQ34" s="200">
        <v>0.20000000000000018</v>
      </c>
      <c r="BR34" s="196"/>
      <c r="BS34" s="204"/>
      <c r="BT34" s="204"/>
      <c r="BU34" s="204"/>
    </row>
    <row r="35" spans="1:73">
      <c r="A35" t="s">
        <v>88</v>
      </c>
      <c r="B35" t="s">
        <v>87</v>
      </c>
      <c r="C35">
        <v>0</v>
      </c>
      <c r="D35" t="s">
        <v>26</v>
      </c>
      <c r="E35" t="s">
        <v>27</v>
      </c>
      <c r="F35" t="s">
        <v>28</v>
      </c>
      <c r="G35" t="s">
        <v>24</v>
      </c>
      <c r="H35" s="1" t="s">
        <v>29</v>
      </c>
      <c r="I35" s="1" t="s">
        <v>29</v>
      </c>
      <c r="J35" s="1" t="s">
        <v>29</v>
      </c>
      <c r="K35" s="1" t="s">
        <v>29</v>
      </c>
      <c r="L35" s="1" t="s">
        <v>29</v>
      </c>
      <c r="M35" s="1" t="s">
        <v>29</v>
      </c>
      <c r="N35" s="1" t="s">
        <v>29</v>
      </c>
      <c r="O35" s="1" t="s">
        <v>29</v>
      </c>
      <c r="P35" s="1">
        <v>9.6159999999999997</v>
      </c>
      <c r="Q35" s="1">
        <v>3.327</v>
      </c>
      <c r="R35" s="1">
        <v>1.1180000000000001</v>
      </c>
      <c r="S35" s="1">
        <v>7.5919999999999996</v>
      </c>
      <c r="T35" s="1">
        <v>7.069</v>
      </c>
      <c r="U35" s="1">
        <v>4.0419999999999998</v>
      </c>
      <c r="V35" s="1">
        <v>8.1809999999999992</v>
      </c>
      <c r="W35" s="1">
        <v>5.9790000000000001</v>
      </c>
      <c r="X35" s="1">
        <v>5.8979999999999997</v>
      </c>
      <c r="Y35" s="1">
        <v>4.0069999999999997</v>
      </c>
      <c r="Z35" s="1">
        <v>4.6820000000000004</v>
      </c>
      <c r="AA35" s="1">
        <v>12.705</v>
      </c>
      <c r="AB35" s="1">
        <v>9.5749999999999993</v>
      </c>
      <c r="AC35" s="1">
        <v>8.5609999999999999</v>
      </c>
      <c r="AD35" s="1">
        <v>6.5789999999999997</v>
      </c>
      <c r="AE35" s="1">
        <v>8.5060000000000002</v>
      </c>
      <c r="AF35" s="1">
        <v>10.340999999999999</v>
      </c>
      <c r="AG35" s="1">
        <v>13.25</v>
      </c>
      <c r="AH35" s="1">
        <v>10.771000000000001</v>
      </c>
      <c r="AI35" s="1">
        <v>10.212999999999999</v>
      </c>
      <c r="AJ35" s="1">
        <v>6.6920000000000002</v>
      </c>
      <c r="AK35" s="1">
        <v>8.6999999999999994E-2</v>
      </c>
      <c r="AL35" s="1">
        <v>5.9630000000000001</v>
      </c>
      <c r="AM35" s="1">
        <v>7.07</v>
      </c>
      <c r="AN35" s="1">
        <v>7.3129999999999997</v>
      </c>
      <c r="AO35" s="1">
        <v>7.3570000000000002</v>
      </c>
      <c r="AP35" s="1">
        <v>7.1429999999999998</v>
      </c>
      <c r="AQ35" s="1">
        <v>7.0359999999999996</v>
      </c>
      <c r="AR35" s="1">
        <v>6.8630000000000004</v>
      </c>
      <c r="AS35" s="1">
        <v>6.9969999999999999</v>
      </c>
      <c r="AT35" s="1">
        <v>7.5330000000000004</v>
      </c>
      <c r="AU35" s="1">
        <v>7.0449999999999999</v>
      </c>
      <c r="AV35" s="1">
        <f t="shared" si="0"/>
        <v>-2.7559999999999998</v>
      </c>
      <c r="AW35" s="1">
        <f t="shared" si="1"/>
        <v>6.7519999999999998</v>
      </c>
      <c r="AX35" s="1">
        <f t="shared" si="2"/>
        <v>7.3339999999999996</v>
      </c>
      <c r="AY35" s="1">
        <v>7.3570000000000002</v>
      </c>
      <c r="AZ35" s="1">
        <v>7.3659999999999997</v>
      </c>
      <c r="BA35" s="1">
        <v>6.9</v>
      </c>
      <c r="BB35" s="1">
        <v>2018</v>
      </c>
      <c r="BC35" s="219">
        <v>0</v>
      </c>
      <c r="BD35" t="s">
        <v>88</v>
      </c>
      <c r="BG35" s="1">
        <v>-2.7559999999999998</v>
      </c>
      <c r="BH35" s="1">
        <v>6.7519999999999998</v>
      </c>
      <c r="BI35" s="1">
        <v>7.3339999999999996</v>
      </c>
      <c r="BJ35" s="198" t="s">
        <v>368</v>
      </c>
      <c r="BK35" s="199">
        <v>2.4</v>
      </c>
      <c r="BL35" s="199">
        <v>-6.6</v>
      </c>
      <c r="BM35" s="200">
        <v>2.7</v>
      </c>
      <c r="BN35" s="200">
        <v>4.5999999999999996</v>
      </c>
      <c r="BO35" s="201"/>
      <c r="BP35" s="200">
        <v>-1.2999999999999998</v>
      </c>
      <c r="BQ35" s="200">
        <v>0.19999999999999929</v>
      </c>
      <c r="BR35" s="196"/>
      <c r="BS35" s="204"/>
      <c r="BT35" s="204"/>
      <c r="BU35" s="204"/>
    </row>
    <row r="36" spans="1:73">
      <c r="A36" t="s">
        <v>90</v>
      </c>
      <c r="B36" t="s">
        <v>89</v>
      </c>
      <c r="C36">
        <v>0</v>
      </c>
      <c r="D36" t="s">
        <v>26</v>
      </c>
      <c r="E36" t="s">
        <v>27</v>
      </c>
      <c r="F36" t="s">
        <v>28</v>
      </c>
      <c r="G36" t="s">
        <v>24</v>
      </c>
      <c r="H36" s="1">
        <v>9.9</v>
      </c>
      <c r="I36" s="1">
        <v>17.050999999999998</v>
      </c>
      <c r="J36" s="1">
        <v>7.5629999999999997</v>
      </c>
      <c r="K36" s="1">
        <v>6.8440000000000003</v>
      </c>
      <c r="L36" s="1">
        <v>7.468</v>
      </c>
      <c r="M36" s="1">
        <v>8.1069999999999993</v>
      </c>
      <c r="N36" s="1">
        <v>6.7910000000000004</v>
      </c>
      <c r="O36" s="1">
        <v>-2.153</v>
      </c>
      <c r="P36" s="1">
        <v>-7.8650000000000002</v>
      </c>
      <c r="Q36" s="1">
        <v>-1.77</v>
      </c>
      <c r="R36" s="1">
        <v>-6.1609999999999996</v>
      </c>
      <c r="S36" s="1">
        <v>-3.7639999999999998</v>
      </c>
      <c r="T36" s="1">
        <v>-3.05</v>
      </c>
      <c r="U36" s="1">
        <v>-3.1579999999999999</v>
      </c>
      <c r="V36" s="1">
        <v>-2.4950000000000001</v>
      </c>
      <c r="W36" s="1">
        <v>3.3039999999999998</v>
      </c>
      <c r="X36" s="1">
        <v>4.9119999999999999</v>
      </c>
      <c r="Y36" s="1">
        <v>5.3140000000000001</v>
      </c>
      <c r="Z36" s="1">
        <v>4.8949999999999996</v>
      </c>
      <c r="AA36" s="1">
        <v>4.0620000000000003</v>
      </c>
      <c r="AB36" s="1">
        <v>3.5529999999999999</v>
      </c>
      <c r="AC36" s="1">
        <v>4.3680000000000003</v>
      </c>
      <c r="AD36" s="1">
        <v>4.2370000000000001</v>
      </c>
      <c r="AE36" s="1">
        <v>4.5670000000000002</v>
      </c>
      <c r="AF36" s="1">
        <v>6.7809999999999997</v>
      </c>
      <c r="AG36" s="1">
        <v>2.0209999999999999</v>
      </c>
      <c r="AH36" s="1">
        <v>3.4580000000000002</v>
      </c>
      <c r="AI36" s="1">
        <v>4.9020000000000001</v>
      </c>
      <c r="AJ36" s="1">
        <v>3.4889999999999999</v>
      </c>
      <c r="AK36" s="1">
        <v>2.1989999999999998</v>
      </c>
      <c r="AL36" s="1">
        <v>3.423</v>
      </c>
      <c r="AM36" s="1">
        <v>4.1289999999999996</v>
      </c>
      <c r="AN36" s="1">
        <v>4.5430000000000001</v>
      </c>
      <c r="AO36" s="1">
        <v>5.4039999999999999</v>
      </c>
      <c r="AP36" s="1">
        <v>5.8840000000000003</v>
      </c>
      <c r="AQ36" s="1">
        <v>5.6509999999999998</v>
      </c>
      <c r="AR36" s="1">
        <v>4.6479999999999997</v>
      </c>
      <c r="AS36" s="1">
        <v>3.5489999999999999</v>
      </c>
      <c r="AT36" s="1">
        <v>4.0620000000000003</v>
      </c>
      <c r="AU36" s="1">
        <v>3.855</v>
      </c>
      <c r="AV36" s="1">
        <f t="shared" si="0"/>
        <v>-2.7690000000000001</v>
      </c>
      <c r="AW36" s="1">
        <f t="shared" si="1"/>
        <v>3.4369999999999998</v>
      </c>
      <c r="AX36" s="1">
        <f t="shared" si="2"/>
        <v>4.3029999999999999</v>
      </c>
      <c r="AY36" s="1">
        <v>4.8129999999999997</v>
      </c>
      <c r="AZ36" s="1">
        <v>5.3780000000000001</v>
      </c>
      <c r="BA36" s="1">
        <v>5.4210000000000003</v>
      </c>
      <c r="BB36" s="1">
        <v>2019</v>
      </c>
      <c r="BC36" s="219">
        <v>0</v>
      </c>
      <c r="BD36" t="s">
        <v>90</v>
      </c>
      <c r="BG36" s="1">
        <v>-2.7690000000000001</v>
      </c>
      <c r="BH36" s="1">
        <v>3.4369999999999998</v>
      </c>
      <c r="BI36" s="1">
        <v>4.3029999999999999</v>
      </c>
      <c r="BJ36" s="198" t="s">
        <v>380</v>
      </c>
      <c r="BK36" s="199">
        <v>0.9</v>
      </c>
      <c r="BL36" s="199">
        <v>1.2</v>
      </c>
      <c r="BM36" s="200">
        <v>6</v>
      </c>
      <c r="BN36" s="200">
        <v>3.5</v>
      </c>
      <c r="BO36" s="201"/>
      <c r="BP36" s="200">
        <v>1</v>
      </c>
      <c r="BQ36" s="200">
        <v>-0.5</v>
      </c>
      <c r="BR36" s="196"/>
      <c r="BS36" s="204"/>
      <c r="BT36" s="204"/>
      <c r="BU36" s="204"/>
    </row>
    <row r="37" spans="1:73">
      <c r="A37" t="s">
        <v>92</v>
      </c>
      <c r="B37" t="s">
        <v>91</v>
      </c>
      <c r="C37">
        <v>1</v>
      </c>
      <c r="D37" t="s">
        <v>26</v>
      </c>
      <c r="E37" t="s">
        <v>27</v>
      </c>
      <c r="F37" t="s">
        <v>28</v>
      </c>
      <c r="G37" t="s">
        <v>24</v>
      </c>
      <c r="H37" s="1">
        <v>2.1629999999999998</v>
      </c>
      <c r="I37" s="1">
        <v>3.5030000000000001</v>
      </c>
      <c r="J37" s="1">
        <v>-3.1869999999999998</v>
      </c>
      <c r="K37" s="1">
        <v>2.601</v>
      </c>
      <c r="L37" s="1">
        <v>5.9080000000000004</v>
      </c>
      <c r="M37" s="1">
        <v>4.7370000000000001</v>
      </c>
      <c r="N37" s="1">
        <v>2.145</v>
      </c>
      <c r="O37" s="1">
        <v>4.0730000000000004</v>
      </c>
      <c r="P37" s="1">
        <v>4.41</v>
      </c>
      <c r="Q37" s="1">
        <v>2.3170000000000002</v>
      </c>
      <c r="R37" s="1">
        <v>0.16500000000000001</v>
      </c>
      <c r="S37" s="1">
        <v>-2.0859999999999999</v>
      </c>
      <c r="T37" s="1">
        <v>0.9</v>
      </c>
      <c r="U37" s="1">
        <v>2.661</v>
      </c>
      <c r="V37" s="1">
        <v>4.4939999999999998</v>
      </c>
      <c r="W37" s="1">
        <v>2.694</v>
      </c>
      <c r="X37" s="1">
        <v>1.619</v>
      </c>
      <c r="Y37" s="1">
        <v>4.28</v>
      </c>
      <c r="Z37" s="1">
        <v>3.8959999999999999</v>
      </c>
      <c r="AA37" s="1">
        <v>5.1630000000000003</v>
      </c>
      <c r="AB37" s="1">
        <v>5.1779999999999999</v>
      </c>
      <c r="AC37" s="1">
        <v>1.79</v>
      </c>
      <c r="AD37" s="1">
        <v>3.0179999999999998</v>
      </c>
      <c r="AE37" s="1">
        <v>1.802</v>
      </c>
      <c r="AF37" s="1">
        <v>3.0870000000000002</v>
      </c>
      <c r="AG37" s="1">
        <v>3.2040000000000002</v>
      </c>
      <c r="AH37" s="1">
        <v>2.6339999999999999</v>
      </c>
      <c r="AI37" s="1">
        <v>2.0720000000000001</v>
      </c>
      <c r="AJ37" s="1">
        <v>1.004</v>
      </c>
      <c r="AK37" s="1">
        <v>-2.9260000000000002</v>
      </c>
      <c r="AL37" s="1">
        <v>3.09</v>
      </c>
      <c r="AM37" s="1">
        <v>3.1459999999999999</v>
      </c>
      <c r="AN37" s="1">
        <v>1.7609999999999999</v>
      </c>
      <c r="AO37" s="1">
        <v>2.3290000000000002</v>
      </c>
      <c r="AP37" s="1">
        <v>2.87</v>
      </c>
      <c r="AQ37" s="1">
        <v>0.65900000000000003</v>
      </c>
      <c r="AR37" s="1">
        <v>1.0009999999999999</v>
      </c>
      <c r="AS37" s="1">
        <v>3.1709999999999998</v>
      </c>
      <c r="AT37" s="1">
        <v>2.0139999999999998</v>
      </c>
      <c r="AU37" s="1">
        <v>1.6559999999999999</v>
      </c>
      <c r="AV37" s="1">
        <f t="shared" si="0"/>
        <v>-5.5</v>
      </c>
      <c r="AW37" s="1">
        <f t="shared" si="1"/>
        <v>3.6</v>
      </c>
      <c r="AX37" s="1">
        <f t="shared" si="2"/>
        <v>4.0999999999999996</v>
      </c>
      <c r="AY37" s="1">
        <v>2.4350000000000001</v>
      </c>
      <c r="AZ37" s="1">
        <v>1.831</v>
      </c>
      <c r="BA37" s="1">
        <v>1.7</v>
      </c>
      <c r="BB37" s="1">
        <v>2019</v>
      </c>
      <c r="BC37" s="219">
        <v>1</v>
      </c>
      <c r="BD37" t="s">
        <v>92</v>
      </c>
      <c r="BG37" s="1">
        <v>-7.141</v>
      </c>
      <c r="BH37" s="1">
        <v>5.1760000000000002</v>
      </c>
      <c r="BI37" s="1">
        <v>3.4009999999999998</v>
      </c>
      <c r="BJ37" s="198" t="s">
        <v>392</v>
      </c>
      <c r="BK37" s="199">
        <v>1.4</v>
      </c>
      <c r="BL37" s="199">
        <v>-10</v>
      </c>
      <c r="BM37" s="200">
        <v>4.5</v>
      </c>
      <c r="BN37" s="200">
        <v>5</v>
      </c>
      <c r="BO37" s="201"/>
      <c r="BP37" s="200">
        <v>-1.4000000000000004</v>
      </c>
      <c r="BQ37" s="200">
        <v>1.7999999999999998</v>
      </c>
      <c r="BR37" s="196"/>
      <c r="BS37" s="204"/>
      <c r="BT37" s="204"/>
      <c r="BU37" s="204"/>
    </row>
    <row r="38" spans="1:73">
      <c r="A38" t="s">
        <v>94</v>
      </c>
      <c r="B38" t="s">
        <v>93</v>
      </c>
      <c r="C38">
        <v>0</v>
      </c>
      <c r="D38" t="s">
        <v>26</v>
      </c>
      <c r="E38" t="s">
        <v>27</v>
      </c>
      <c r="F38" t="s">
        <v>28</v>
      </c>
      <c r="G38" t="s">
        <v>24</v>
      </c>
      <c r="H38" s="1">
        <v>-2.9950000000000001</v>
      </c>
      <c r="I38" s="1">
        <v>12.954000000000001</v>
      </c>
      <c r="J38" s="1">
        <v>-3.5720000000000001</v>
      </c>
      <c r="K38" s="1">
        <v>-6.0270000000000001</v>
      </c>
      <c r="L38" s="1">
        <v>9.9120000000000008</v>
      </c>
      <c r="M38" s="1">
        <v>3.7330000000000001</v>
      </c>
      <c r="N38" s="1">
        <v>7.1929999999999996</v>
      </c>
      <c r="O38" s="1">
        <v>0</v>
      </c>
      <c r="P38" s="1">
        <v>1.718</v>
      </c>
      <c r="Q38" s="1">
        <v>3.79</v>
      </c>
      <c r="R38" s="1">
        <v>1.3640000000000001</v>
      </c>
      <c r="S38" s="1">
        <v>-0.79900000000000004</v>
      </c>
      <c r="T38" s="1">
        <v>-4.923</v>
      </c>
      <c r="U38" s="1">
        <v>-1.198</v>
      </c>
      <c r="V38" s="1">
        <v>12.571999999999999</v>
      </c>
      <c r="W38" s="1">
        <v>3.1659999999999999</v>
      </c>
      <c r="X38" s="1">
        <v>-6.157</v>
      </c>
      <c r="Y38" s="1">
        <v>4.1050000000000004</v>
      </c>
      <c r="Z38" s="1">
        <v>3.34</v>
      </c>
      <c r="AA38" s="1">
        <v>2.887</v>
      </c>
      <c r="AB38" s="1">
        <v>-3.581</v>
      </c>
      <c r="AC38" s="1">
        <v>2.609</v>
      </c>
      <c r="AD38" s="1">
        <v>2.0910000000000002</v>
      </c>
      <c r="AE38" s="1">
        <v>-2.2490000000000001</v>
      </c>
      <c r="AF38" s="1">
        <v>-9.6000000000000002E-2</v>
      </c>
      <c r="AG38" s="1">
        <v>2.931</v>
      </c>
      <c r="AH38" s="1">
        <v>4.7539999999999996</v>
      </c>
      <c r="AI38" s="1">
        <v>4.0309999999999997</v>
      </c>
      <c r="AJ38" s="1">
        <v>2.613</v>
      </c>
      <c r="AK38" s="1">
        <v>2.8119999999999998</v>
      </c>
      <c r="AL38" s="1">
        <v>4.6310000000000002</v>
      </c>
      <c r="AM38" s="1">
        <v>4.1950000000000003</v>
      </c>
      <c r="AN38" s="1">
        <v>5.0540000000000003</v>
      </c>
      <c r="AO38" s="1">
        <v>-36.392000000000003</v>
      </c>
      <c r="AP38" s="1">
        <v>0.08</v>
      </c>
      <c r="AQ38" s="1">
        <v>4.3380000000000001</v>
      </c>
      <c r="AR38" s="1">
        <v>4.75</v>
      </c>
      <c r="AS38" s="1">
        <v>4.5279999999999996</v>
      </c>
      <c r="AT38" s="1">
        <v>3.82</v>
      </c>
      <c r="AU38" s="1">
        <v>2.97</v>
      </c>
      <c r="AV38" s="1">
        <f t="shared" si="0"/>
        <v>-0.95599999999999996</v>
      </c>
      <c r="AW38" s="1">
        <f t="shared" si="1"/>
        <v>2.9889999999999999</v>
      </c>
      <c r="AX38" s="1">
        <f t="shared" si="2"/>
        <v>5.0149999999999997</v>
      </c>
      <c r="AY38" s="1">
        <v>5.01</v>
      </c>
      <c r="AZ38" s="1">
        <v>5.0060000000000002</v>
      </c>
      <c r="BA38" s="1">
        <v>4.9550000000000001</v>
      </c>
      <c r="BB38" s="1">
        <v>2017</v>
      </c>
      <c r="BC38" s="219">
        <v>0</v>
      </c>
      <c r="BD38" t="s">
        <v>94</v>
      </c>
      <c r="BG38" s="1">
        <v>-0.95599999999999996</v>
      </c>
      <c r="BH38" s="1">
        <v>2.9889999999999999</v>
      </c>
      <c r="BI38" s="1">
        <v>5.0149999999999997</v>
      </c>
      <c r="BJ38" s="198" t="s">
        <v>394</v>
      </c>
      <c r="BK38" s="199">
        <v>2.2000000000000002</v>
      </c>
      <c r="BL38" s="199">
        <v>-3.4</v>
      </c>
      <c r="BM38" s="200">
        <v>5.0999999999999996</v>
      </c>
      <c r="BN38" s="200">
        <v>2.5</v>
      </c>
      <c r="BO38" s="201"/>
      <c r="BP38" s="200">
        <v>1.9999999999999996</v>
      </c>
      <c r="BQ38" s="200">
        <v>-0.39999999999999991</v>
      </c>
      <c r="BR38" s="196"/>
      <c r="BS38" s="204"/>
      <c r="BT38" s="204"/>
      <c r="BU38" s="204"/>
    </row>
    <row r="39" spans="1:73">
      <c r="A39" t="s">
        <v>96</v>
      </c>
      <c r="B39" t="s">
        <v>95</v>
      </c>
      <c r="C39">
        <v>0</v>
      </c>
      <c r="D39" t="s">
        <v>26</v>
      </c>
      <c r="E39" t="s">
        <v>27</v>
      </c>
      <c r="F39" t="s">
        <v>28</v>
      </c>
      <c r="G39" t="s">
        <v>24</v>
      </c>
      <c r="H39" s="1">
        <v>-6.008</v>
      </c>
      <c r="I39" s="1">
        <v>-10.805</v>
      </c>
      <c r="J39" s="1">
        <v>5.3760000000000003</v>
      </c>
      <c r="K39" s="1">
        <v>15.659000000000001</v>
      </c>
      <c r="L39" s="1">
        <v>5.2560000000000002</v>
      </c>
      <c r="M39" s="1">
        <v>7.8970000000000002</v>
      </c>
      <c r="N39" s="1">
        <v>5.9660000000000002</v>
      </c>
      <c r="O39" s="1">
        <v>3.6469999999999998</v>
      </c>
      <c r="P39" s="1">
        <v>7.5439999999999996</v>
      </c>
      <c r="Q39" s="1">
        <v>1.952</v>
      </c>
      <c r="R39" s="1">
        <v>3.202</v>
      </c>
      <c r="S39" s="1">
        <v>10.401999999999999</v>
      </c>
      <c r="T39" s="1">
        <v>2.3919999999999999</v>
      </c>
      <c r="U39" s="1">
        <v>-2.0739999999999998</v>
      </c>
      <c r="V39" s="1">
        <v>5.4939999999999998</v>
      </c>
      <c r="W39" s="1">
        <v>-0.77500000000000002</v>
      </c>
      <c r="X39" s="1">
        <v>2.1150000000000002</v>
      </c>
      <c r="Y39" s="1">
        <v>5.6529999999999996</v>
      </c>
      <c r="Z39" s="1">
        <v>6.952</v>
      </c>
      <c r="AA39" s="1">
        <v>-0.68300000000000005</v>
      </c>
      <c r="AB39" s="1">
        <v>-0.88</v>
      </c>
      <c r="AC39" s="1">
        <v>11.657999999999999</v>
      </c>
      <c r="AD39" s="1">
        <v>8.4909999999999997</v>
      </c>
      <c r="AE39" s="1">
        <v>14.722</v>
      </c>
      <c r="AF39" s="1">
        <v>33.628999999999998</v>
      </c>
      <c r="AG39" s="1">
        <v>8.3109999999999999</v>
      </c>
      <c r="AH39" s="1">
        <v>0.64800000000000002</v>
      </c>
      <c r="AI39" s="1">
        <v>3.2719999999999998</v>
      </c>
      <c r="AJ39" s="1">
        <v>3.0630000000000002</v>
      </c>
      <c r="AK39" s="1">
        <v>4.1390000000000002</v>
      </c>
      <c r="AL39" s="1">
        <v>13.598000000000001</v>
      </c>
      <c r="AM39" s="1">
        <v>0.12</v>
      </c>
      <c r="AN39" s="1">
        <v>8.8070000000000004</v>
      </c>
      <c r="AO39" s="1">
        <v>5.7530000000000001</v>
      </c>
      <c r="AP39" s="1">
        <v>6.8929999999999998</v>
      </c>
      <c r="AQ39" s="1">
        <v>1.77</v>
      </c>
      <c r="AR39" s="1">
        <v>-5.5579999999999998</v>
      </c>
      <c r="AS39" s="1">
        <v>-2.38</v>
      </c>
      <c r="AT39" s="1">
        <v>2.3029999999999999</v>
      </c>
      <c r="AU39" s="1">
        <v>2.96</v>
      </c>
      <c r="AV39" s="1">
        <f t="shared" si="0"/>
        <v>-0.66600000000000004</v>
      </c>
      <c r="AW39" s="1">
        <f t="shared" si="1"/>
        <v>6.0910000000000002</v>
      </c>
      <c r="AX39" s="1">
        <f t="shared" si="2"/>
        <v>4.8280000000000003</v>
      </c>
      <c r="AY39" s="1">
        <v>3.9180000000000001</v>
      </c>
      <c r="AZ39" s="1">
        <v>3.7850000000000001</v>
      </c>
      <c r="BA39" s="1">
        <v>3.81</v>
      </c>
      <c r="BB39" s="1">
        <v>2017</v>
      </c>
      <c r="BC39" s="219">
        <v>0</v>
      </c>
      <c r="BD39" t="s">
        <v>96</v>
      </c>
      <c r="BG39" s="1">
        <v>-0.66600000000000004</v>
      </c>
      <c r="BH39" s="1">
        <v>6.0910000000000002</v>
      </c>
      <c r="BI39" s="1">
        <v>4.8280000000000003</v>
      </c>
      <c r="BJ39" s="205"/>
      <c r="BK39" s="206"/>
      <c r="BL39" s="206"/>
      <c r="BM39" s="207"/>
      <c r="BN39" s="207"/>
      <c r="BO39" s="208"/>
      <c r="BP39" s="207"/>
      <c r="BQ39" s="207"/>
      <c r="BR39" s="196"/>
      <c r="BS39" s="204"/>
      <c r="BT39" s="204"/>
      <c r="BU39" s="204"/>
    </row>
    <row r="40" spans="1:73">
      <c r="A40" t="s">
        <v>98</v>
      </c>
      <c r="B40" t="s">
        <v>97</v>
      </c>
      <c r="C40">
        <v>0</v>
      </c>
      <c r="D40" t="s">
        <v>26</v>
      </c>
      <c r="E40" t="s">
        <v>27</v>
      </c>
      <c r="F40" t="s">
        <v>28</v>
      </c>
      <c r="G40" t="s">
        <v>24</v>
      </c>
      <c r="H40" s="1">
        <v>7.9450000000000003</v>
      </c>
      <c r="I40" s="1">
        <v>6.2119999999999997</v>
      </c>
      <c r="J40" s="1">
        <v>-13.587999999999999</v>
      </c>
      <c r="K40" s="1">
        <v>-2.802</v>
      </c>
      <c r="L40" s="1">
        <v>5.8860000000000001</v>
      </c>
      <c r="M40" s="1">
        <v>1.968</v>
      </c>
      <c r="N40" s="1">
        <v>5.5960000000000001</v>
      </c>
      <c r="O40" s="1">
        <v>6.5810000000000004</v>
      </c>
      <c r="P40" s="1">
        <v>7.2880000000000003</v>
      </c>
      <c r="Q40" s="1">
        <v>10.605</v>
      </c>
      <c r="R40" s="1">
        <v>3.6709999999999998</v>
      </c>
      <c r="S40" s="1">
        <v>7.7149999999999999</v>
      </c>
      <c r="T40" s="1">
        <v>11.132</v>
      </c>
      <c r="U40" s="1">
        <v>6.7220000000000004</v>
      </c>
      <c r="V40" s="1">
        <v>5.0620000000000003</v>
      </c>
      <c r="W40" s="1">
        <v>8.8439999999999994</v>
      </c>
      <c r="X40" s="1">
        <v>6.8719999999999999</v>
      </c>
      <c r="Y40" s="1">
        <v>7.4160000000000004</v>
      </c>
      <c r="Z40" s="1">
        <v>4.3559999999999999</v>
      </c>
      <c r="AA40" s="1">
        <v>-0.45600000000000002</v>
      </c>
      <c r="AB40" s="1">
        <v>5.335</v>
      </c>
      <c r="AC40" s="1">
        <v>3.3010000000000002</v>
      </c>
      <c r="AD40" s="1">
        <v>3.0960000000000001</v>
      </c>
      <c r="AE40" s="1">
        <v>4.09</v>
      </c>
      <c r="AF40" s="1">
        <v>7.202</v>
      </c>
      <c r="AG40" s="1">
        <v>5.742</v>
      </c>
      <c r="AH40" s="1">
        <v>6.3159999999999998</v>
      </c>
      <c r="AI40" s="1">
        <v>4.9119999999999999</v>
      </c>
      <c r="AJ40" s="1">
        <v>3.5670000000000002</v>
      </c>
      <c r="AK40" s="1">
        <v>-1.5880000000000001</v>
      </c>
      <c r="AL40" s="1">
        <v>5.8239999999999998</v>
      </c>
      <c r="AM40" s="1">
        <v>6.1189999999999998</v>
      </c>
      <c r="AN40" s="1">
        <v>5.3319999999999999</v>
      </c>
      <c r="AO40" s="1">
        <v>4.0469999999999997</v>
      </c>
      <c r="AP40" s="1">
        <v>1.768</v>
      </c>
      <c r="AQ40" s="1">
        <v>2.2999999999999998</v>
      </c>
      <c r="AR40" s="1">
        <v>1.732</v>
      </c>
      <c r="AS40" s="1">
        <v>1.1679999999999999</v>
      </c>
      <c r="AT40" s="1">
        <v>3.952</v>
      </c>
      <c r="AU40" s="1">
        <v>1.1180000000000001</v>
      </c>
      <c r="AV40" s="1">
        <f t="shared" si="0"/>
        <v>-6.0010000000000003</v>
      </c>
      <c r="AW40" s="1">
        <f t="shared" si="1"/>
        <v>4.4950000000000001</v>
      </c>
      <c r="AX40" s="1">
        <f t="shared" si="2"/>
        <v>3.2160000000000002</v>
      </c>
      <c r="AY40" s="1">
        <v>2.9449999999999998</v>
      </c>
      <c r="AZ40" s="1">
        <v>2.69</v>
      </c>
      <c r="BA40" s="1">
        <v>2.5070000000000001</v>
      </c>
      <c r="BB40" s="1">
        <v>2019</v>
      </c>
      <c r="BC40" s="219">
        <v>0</v>
      </c>
      <c r="BD40" t="s">
        <v>98</v>
      </c>
      <c r="BG40" s="1">
        <v>-6.0010000000000003</v>
      </c>
      <c r="BH40" s="1">
        <v>4.4950000000000001</v>
      </c>
      <c r="BI40" s="1">
        <v>3.2160000000000002</v>
      </c>
      <c r="BJ40" s="212" t="s">
        <v>575</v>
      </c>
      <c r="BK40" s="212"/>
      <c r="BL40" s="212"/>
      <c r="BM40" s="212"/>
      <c r="BN40" s="212"/>
      <c r="BO40" s="212"/>
      <c r="BP40" s="212"/>
      <c r="BQ40" s="212"/>
      <c r="BR40" s="209"/>
      <c r="BS40" s="209"/>
      <c r="BT40" s="209"/>
      <c r="BU40" s="209"/>
    </row>
    <row r="41" spans="1:73">
      <c r="A41" t="s">
        <v>100</v>
      </c>
      <c r="B41" t="s">
        <v>99</v>
      </c>
      <c r="C41">
        <v>0</v>
      </c>
      <c r="D41" t="s">
        <v>26</v>
      </c>
      <c r="E41" t="s">
        <v>27</v>
      </c>
      <c r="F41" t="s">
        <v>28</v>
      </c>
      <c r="G41" t="s">
        <v>24</v>
      </c>
      <c r="H41" s="1">
        <v>7.91</v>
      </c>
      <c r="I41" s="1">
        <v>5.0999999999999996</v>
      </c>
      <c r="J41" s="1">
        <v>9</v>
      </c>
      <c r="K41" s="1">
        <v>10.8</v>
      </c>
      <c r="L41" s="1">
        <v>15.2</v>
      </c>
      <c r="M41" s="1">
        <v>13.500999999999999</v>
      </c>
      <c r="N41" s="1">
        <v>8.9</v>
      </c>
      <c r="O41" s="1">
        <v>11.7</v>
      </c>
      <c r="P41" s="1">
        <v>11.2</v>
      </c>
      <c r="Q41" s="1">
        <v>4.2</v>
      </c>
      <c r="R41" s="1">
        <v>3.8879999999999999</v>
      </c>
      <c r="S41" s="1">
        <v>9.3000000000000007</v>
      </c>
      <c r="T41" s="1">
        <v>14.2</v>
      </c>
      <c r="U41" s="1">
        <v>13.9</v>
      </c>
      <c r="V41" s="1">
        <v>13</v>
      </c>
      <c r="W41" s="1">
        <v>10.919</v>
      </c>
      <c r="X41" s="1">
        <v>9.9</v>
      </c>
      <c r="Y41" s="1">
        <v>9.1999999999999993</v>
      </c>
      <c r="Z41" s="1">
        <v>7.8</v>
      </c>
      <c r="AA41" s="1">
        <v>7.7</v>
      </c>
      <c r="AB41" s="1">
        <v>8.5229999999999997</v>
      </c>
      <c r="AC41" s="1">
        <v>8.3550000000000004</v>
      </c>
      <c r="AD41" s="1">
        <v>9.1470000000000002</v>
      </c>
      <c r="AE41" s="1">
        <v>10.018000000000001</v>
      </c>
      <c r="AF41" s="1">
        <v>10.151999999999999</v>
      </c>
      <c r="AG41" s="1">
        <v>11.365</v>
      </c>
      <c r="AH41" s="1">
        <v>12.721</v>
      </c>
      <c r="AI41" s="1">
        <v>14.253</v>
      </c>
      <c r="AJ41" s="1">
        <v>9.65</v>
      </c>
      <c r="AK41" s="1">
        <v>9.4009999999999998</v>
      </c>
      <c r="AL41" s="1">
        <v>10.563000000000001</v>
      </c>
      <c r="AM41" s="1">
        <v>9.5</v>
      </c>
      <c r="AN41" s="1">
        <v>7.9</v>
      </c>
      <c r="AO41" s="1">
        <v>7.8</v>
      </c>
      <c r="AP41" s="1">
        <v>7.3</v>
      </c>
      <c r="AQ41" s="1">
        <v>6.9</v>
      </c>
      <c r="AR41" s="1">
        <v>6.8490000000000002</v>
      </c>
      <c r="AS41" s="1">
        <v>6.9470000000000001</v>
      </c>
      <c r="AT41" s="1">
        <v>6.75</v>
      </c>
      <c r="AU41" s="1">
        <v>6.11</v>
      </c>
      <c r="AV41" s="1">
        <f t="shared" si="0"/>
        <v>2.2999999999999998</v>
      </c>
      <c r="AW41" s="1">
        <f t="shared" si="1"/>
        <v>8.1</v>
      </c>
      <c r="AX41" s="1">
        <f t="shared" si="2"/>
        <v>5.6</v>
      </c>
      <c r="AY41" s="1">
        <v>5.7329999999999997</v>
      </c>
      <c r="AZ41" s="1">
        <v>5.6459999999999999</v>
      </c>
      <c r="BA41" s="1">
        <v>5.4939999999999998</v>
      </c>
      <c r="BB41" s="1">
        <v>2019</v>
      </c>
      <c r="BC41" s="219">
        <v>1</v>
      </c>
      <c r="BD41" t="s">
        <v>100</v>
      </c>
      <c r="BG41" s="1">
        <v>1.851</v>
      </c>
      <c r="BH41" s="1">
        <v>8.2370000000000001</v>
      </c>
      <c r="BI41" s="1">
        <v>5.798</v>
      </c>
    </row>
    <row r="42" spans="1:73">
      <c r="A42" t="s">
        <v>102</v>
      </c>
      <c r="B42" t="s">
        <v>101</v>
      </c>
      <c r="C42">
        <v>0</v>
      </c>
      <c r="D42" t="s">
        <v>26</v>
      </c>
      <c r="E42" t="s">
        <v>27</v>
      </c>
      <c r="F42" t="s">
        <v>28</v>
      </c>
      <c r="G42" t="s">
        <v>24</v>
      </c>
      <c r="H42" s="1">
        <v>4.4290000000000003</v>
      </c>
      <c r="I42" s="1">
        <v>2.2770000000000001</v>
      </c>
      <c r="J42" s="1">
        <v>0.94799999999999995</v>
      </c>
      <c r="K42" s="1">
        <v>1.5740000000000001</v>
      </c>
      <c r="L42" s="1">
        <v>3.351</v>
      </c>
      <c r="M42" s="1">
        <v>3.1070000000000002</v>
      </c>
      <c r="N42" s="1">
        <v>5.8239999999999998</v>
      </c>
      <c r="O42" s="1">
        <v>5.3689999999999998</v>
      </c>
      <c r="P42" s="1">
        <v>4.0640000000000001</v>
      </c>
      <c r="Q42" s="1">
        <v>3.4140000000000001</v>
      </c>
      <c r="R42" s="1">
        <v>4.282</v>
      </c>
      <c r="S42" s="1">
        <v>2.3719999999999999</v>
      </c>
      <c r="T42" s="1">
        <v>4.3529999999999998</v>
      </c>
      <c r="U42" s="1">
        <v>5.71</v>
      </c>
      <c r="V42" s="1">
        <v>5.1470000000000002</v>
      </c>
      <c r="W42" s="1">
        <v>5.202</v>
      </c>
      <c r="X42" s="1">
        <v>2.056</v>
      </c>
      <c r="Y42" s="1">
        <v>3.43</v>
      </c>
      <c r="Z42" s="1">
        <v>0.56999999999999995</v>
      </c>
      <c r="AA42" s="1">
        <v>-4.2039999999999997</v>
      </c>
      <c r="AB42" s="1">
        <v>2.9249999999999998</v>
      </c>
      <c r="AC42" s="1">
        <v>1.6779999999999999</v>
      </c>
      <c r="AD42" s="1">
        <v>2.504</v>
      </c>
      <c r="AE42" s="1">
        <v>3.9180000000000001</v>
      </c>
      <c r="AF42" s="1">
        <v>5.3330000000000002</v>
      </c>
      <c r="AG42" s="1">
        <v>4.7069999999999999</v>
      </c>
      <c r="AH42" s="1">
        <v>6.7169999999999996</v>
      </c>
      <c r="AI42" s="1">
        <v>6.7380000000000004</v>
      </c>
      <c r="AJ42" s="1">
        <v>3.2829999999999999</v>
      </c>
      <c r="AK42" s="1">
        <v>1.139</v>
      </c>
      <c r="AL42" s="1">
        <v>4.4950000000000001</v>
      </c>
      <c r="AM42" s="1">
        <v>6.9480000000000004</v>
      </c>
      <c r="AN42" s="1">
        <v>3.9129999999999998</v>
      </c>
      <c r="AO42" s="1">
        <v>5.1340000000000003</v>
      </c>
      <c r="AP42" s="1">
        <v>4.4989999999999997</v>
      </c>
      <c r="AQ42" s="1">
        <v>2.956</v>
      </c>
      <c r="AR42" s="1">
        <v>2.0870000000000002</v>
      </c>
      <c r="AS42" s="1">
        <v>1.359</v>
      </c>
      <c r="AT42" s="1">
        <v>2.5150000000000001</v>
      </c>
      <c r="AU42" s="1">
        <v>3.26</v>
      </c>
      <c r="AV42" s="1">
        <f t="shared" si="0"/>
        <v>-8.1820000000000004</v>
      </c>
      <c r="AW42" s="1">
        <f t="shared" si="1"/>
        <v>4.04</v>
      </c>
      <c r="AX42" s="1">
        <f t="shared" si="2"/>
        <v>3.65</v>
      </c>
      <c r="AY42" s="1">
        <v>3.8460000000000001</v>
      </c>
      <c r="AZ42" s="1">
        <v>3.8460000000000001</v>
      </c>
      <c r="BA42" s="1">
        <v>3.746</v>
      </c>
      <c r="BB42" s="1">
        <v>2019</v>
      </c>
      <c r="BC42" s="219">
        <v>0</v>
      </c>
      <c r="BD42" t="s">
        <v>102</v>
      </c>
      <c r="BG42" s="1">
        <v>-8.1820000000000004</v>
      </c>
      <c r="BH42" s="1">
        <v>4.04</v>
      </c>
      <c r="BI42" s="1">
        <v>3.65</v>
      </c>
    </row>
    <row r="43" spans="1:73">
      <c r="A43" t="s">
        <v>104</v>
      </c>
      <c r="B43" t="s">
        <v>103</v>
      </c>
      <c r="C43">
        <v>0</v>
      </c>
      <c r="D43" t="s">
        <v>26</v>
      </c>
      <c r="E43" t="s">
        <v>27</v>
      </c>
      <c r="F43" t="s">
        <v>28</v>
      </c>
      <c r="G43" t="s">
        <v>24</v>
      </c>
      <c r="H43" s="1">
        <v>7.383</v>
      </c>
      <c r="I43" s="1">
        <v>5.4619999999999997</v>
      </c>
      <c r="J43" s="1">
        <v>4.0579999999999998</v>
      </c>
      <c r="K43" s="1">
        <v>3.093</v>
      </c>
      <c r="L43" s="1">
        <v>4.1669999999999998</v>
      </c>
      <c r="M43" s="1">
        <v>2.8879999999999999</v>
      </c>
      <c r="N43" s="1">
        <v>2.1669999999999998</v>
      </c>
      <c r="O43" s="1">
        <v>2.1680000000000001</v>
      </c>
      <c r="P43" s="1">
        <v>5.0679999999999996</v>
      </c>
      <c r="Q43" s="1">
        <v>-0.81599999999999995</v>
      </c>
      <c r="R43" s="1">
        <v>7.3630000000000004</v>
      </c>
      <c r="S43" s="1">
        <v>-6.1559999999999997</v>
      </c>
      <c r="T43" s="1">
        <v>7.3819999999999997</v>
      </c>
      <c r="U43" s="1">
        <v>2.5110000000000001</v>
      </c>
      <c r="V43" s="1">
        <v>-4.0069999999999997</v>
      </c>
      <c r="W43" s="1">
        <v>5.63</v>
      </c>
      <c r="X43" s="1">
        <v>-0.52500000000000002</v>
      </c>
      <c r="Y43" s="1">
        <v>4.4020000000000001</v>
      </c>
      <c r="Z43" s="1">
        <v>1.4E-2</v>
      </c>
      <c r="AA43" s="1">
        <v>2.7240000000000002</v>
      </c>
      <c r="AB43" s="1">
        <v>-0.96699999999999997</v>
      </c>
      <c r="AC43" s="1">
        <v>5.444</v>
      </c>
      <c r="AD43" s="1">
        <v>4.6159999999999997</v>
      </c>
      <c r="AE43" s="1">
        <v>1.9710000000000001</v>
      </c>
      <c r="AF43" s="1">
        <v>3.1</v>
      </c>
      <c r="AG43" s="1">
        <v>5.7450000000000001</v>
      </c>
      <c r="AH43" s="1">
        <v>-1.829</v>
      </c>
      <c r="AI43" s="1">
        <v>0.80400000000000005</v>
      </c>
      <c r="AJ43" s="1">
        <v>3.9649999999999999</v>
      </c>
      <c r="AK43" s="1">
        <v>3.2410000000000001</v>
      </c>
      <c r="AL43" s="1">
        <v>3.778</v>
      </c>
      <c r="AM43" s="1">
        <v>4.1440000000000001</v>
      </c>
      <c r="AN43" s="1">
        <v>3.1680000000000001</v>
      </c>
      <c r="AO43" s="1">
        <v>4.4660000000000002</v>
      </c>
      <c r="AP43" s="1">
        <v>2.1070000000000002</v>
      </c>
      <c r="AQ43" s="1">
        <v>1.2989999999999999</v>
      </c>
      <c r="AR43" s="1">
        <v>3.4569999999999999</v>
      </c>
      <c r="AS43" s="1">
        <v>4.1769999999999996</v>
      </c>
      <c r="AT43" s="1">
        <v>3.6389999999999998</v>
      </c>
      <c r="AU43" s="1">
        <v>1.8660000000000001</v>
      </c>
      <c r="AV43" s="1">
        <f t="shared" si="0"/>
        <v>-1.8180000000000001</v>
      </c>
      <c r="AW43" s="1">
        <f t="shared" si="1"/>
        <v>2.9</v>
      </c>
      <c r="AX43" s="1">
        <f t="shared" si="2"/>
        <v>3.8119999999999998</v>
      </c>
      <c r="AY43" s="1">
        <v>3.9990000000000001</v>
      </c>
      <c r="AZ43" s="1">
        <v>4.0439999999999996</v>
      </c>
      <c r="BA43" s="1">
        <v>4.1769999999999996</v>
      </c>
      <c r="BB43" s="1">
        <v>2018</v>
      </c>
      <c r="BC43" s="219">
        <v>0</v>
      </c>
      <c r="BD43" t="s">
        <v>104</v>
      </c>
      <c r="BG43" s="1">
        <v>-1.8180000000000001</v>
      </c>
      <c r="BH43" s="1">
        <v>2.9</v>
      </c>
      <c r="BI43" s="1">
        <v>3.8119999999999998</v>
      </c>
    </row>
    <row r="44" spans="1:73">
      <c r="A44" t="s">
        <v>106</v>
      </c>
      <c r="B44" t="s">
        <v>105</v>
      </c>
      <c r="C44">
        <v>0</v>
      </c>
      <c r="D44" t="s">
        <v>26</v>
      </c>
      <c r="E44" t="s">
        <v>27</v>
      </c>
      <c r="F44" t="s">
        <v>28</v>
      </c>
      <c r="G44" t="s">
        <v>24</v>
      </c>
      <c r="H44" s="1">
        <v>2.4049999999999998</v>
      </c>
      <c r="I44" s="1">
        <v>0.94499999999999995</v>
      </c>
      <c r="J44" s="1">
        <v>-0.45400000000000001</v>
      </c>
      <c r="K44" s="1">
        <v>1.41</v>
      </c>
      <c r="L44" s="1">
        <v>4.8440000000000003</v>
      </c>
      <c r="M44" s="1">
        <v>0.46400000000000002</v>
      </c>
      <c r="N44" s="1">
        <v>4.72</v>
      </c>
      <c r="O44" s="1">
        <v>2.6709999999999998</v>
      </c>
      <c r="P44" s="1">
        <v>0.46500000000000002</v>
      </c>
      <c r="Q44" s="1">
        <v>-1.26</v>
      </c>
      <c r="R44" s="1">
        <v>-6.5679999999999996</v>
      </c>
      <c r="S44" s="1">
        <v>-8.4450000000000003</v>
      </c>
      <c r="T44" s="1">
        <v>-10.462</v>
      </c>
      <c r="U44" s="1">
        <v>-13.468</v>
      </c>
      <c r="V44" s="1">
        <v>-6.1440000000000001</v>
      </c>
      <c r="W44" s="1">
        <v>2.762</v>
      </c>
      <c r="X44" s="1">
        <v>-1.9350000000000001</v>
      </c>
      <c r="Y44" s="1">
        <v>-7.84</v>
      </c>
      <c r="Z44" s="1">
        <v>-3.875</v>
      </c>
      <c r="AA44" s="1">
        <v>-3.802</v>
      </c>
      <c r="AB44" s="1">
        <v>-8.1359999999999992</v>
      </c>
      <c r="AC44" s="1">
        <v>-2.1</v>
      </c>
      <c r="AD44" s="1">
        <v>2.948</v>
      </c>
      <c r="AE44" s="1">
        <v>5.5780000000000003</v>
      </c>
      <c r="AF44" s="1">
        <v>6.7380000000000004</v>
      </c>
      <c r="AG44" s="1">
        <v>6.1349999999999998</v>
      </c>
      <c r="AH44" s="1">
        <v>5.3209999999999997</v>
      </c>
      <c r="AI44" s="1">
        <v>6.2590000000000003</v>
      </c>
      <c r="AJ44" s="1">
        <v>6.226</v>
      </c>
      <c r="AK44" s="1">
        <v>2.855</v>
      </c>
      <c r="AL44" s="1">
        <v>7.1079999999999997</v>
      </c>
      <c r="AM44" s="1">
        <v>6.875</v>
      </c>
      <c r="AN44" s="1">
        <v>7.0869999999999997</v>
      </c>
      <c r="AO44" s="1">
        <v>8.4819999999999993</v>
      </c>
      <c r="AP44" s="1">
        <v>9.4700000000000006</v>
      </c>
      <c r="AQ44" s="1">
        <v>6.9160000000000004</v>
      </c>
      <c r="AR44" s="1">
        <v>2.399</v>
      </c>
      <c r="AS44" s="1">
        <v>3.7269999999999999</v>
      </c>
      <c r="AT44" s="1">
        <v>5.8159999999999998</v>
      </c>
      <c r="AU44" s="1">
        <v>4.38</v>
      </c>
      <c r="AV44" s="1">
        <f t="shared" si="0"/>
        <v>-2.15</v>
      </c>
      <c r="AW44" s="1">
        <f t="shared" si="1"/>
        <v>3.5830000000000002</v>
      </c>
      <c r="AX44" s="1">
        <f t="shared" si="2"/>
        <v>4.4610000000000003</v>
      </c>
      <c r="AY44" s="1">
        <v>4.3129999999999997</v>
      </c>
      <c r="AZ44" s="1">
        <v>4.7779999999999996</v>
      </c>
      <c r="BA44" s="1">
        <v>4.2649999999999997</v>
      </c>
      <c r="BB44" s="1">
        <v>2019</v>
      </c>
      <c r="BC44" s="219">
        <v>0</v>
      </c>
      <c r="BD44" t="s">
        <v>106</v>
      </c>
      <c r="BG44" s="1">
        <v>-2.15</v>
      </c>
      <c r="BH44" s="1">
        <v>3.5830000000000002</v>
      </c>
      <c r="BI44" s="1">
        <v>4.4610000000000003</v>
      </c>
    </row>
    <row r="45" spans="1:73">
      <c r="A45" t="s">
        <v>108</v>
      </c>
      <c r="B45" t="s">
        <v>107</v>
      </c>
      <c r="C45">
        <v>0</v>
      </c>
      <c r="D45" t="s">
        <v>26</v>
      </c>
      <c r="E45" t="s">
        <v>27</v>
      </c>
      <c r="F45" t="s">
        <v>28</v>
      </c>
      <c r="G45" t="s">
        <v>24</v>
      </c>
      <c r="H45" s="1">
        <v>12.678000000000001</v>
      </c>
      <c r="I45" s="1">
        <v>2.613</v>
      </c>
      <c r="J45" s="1">
        <v>2.41</v>
      </c>
      <c r="K45" s="1">
        <v>2.3929999999999998</v>
      </c>
      <c r="L45" s="1">
        <v>2.375</v>
      </c>
      <c r="M45" s="1">
        <v>2.359</v>
      </c>
      <c r="N45" s="1">
        <v>2.343</v>
      </c>
      <c r="O45" s="1">
        <v>2.327</v>
      </c>
      <c r="P45" s="1">
        <v>21.908000000000001</v>
      </c>
      <c r="Q45" s="1">
        <v>21.268999999999998</v>
      </c>
      <c r="R45" s="1">
        <v>1.0029999999999999</v>
      </c>
      <c r="S45" s="1">
        <v>3.4020000000000001</v>
      </c>
      <c r="T45" s="1">
        <v>4.181</v>
      </c>
      <c r="U45" s="1">
        <v>1.3160000000000001</v>
      </c>
      <c r="V45" s="1">
        <v>-1.401</v>
      </c>
      <c r="W45" s="1">
        <v>3.9649999999999999</v>
      </c>
      <c r="X45" s="1">
        <v>3.4950000000000001</v>
      </c>
      <c r="Y45" s="1">
        <v>-1.004</v>
      </c>
      <c r="Z45" s="1">
        <v>8.9499999999999993</v>
      </c>
      <c r="AA45" s="1">
        <v>-3.6779999999999999</v>
      </c>
      <c r="AB45" s="1">
        <v>11.752000000000001</v>
      </c>
      <c r="AC45" s="1">
        <v>-4.8230000000000004</v>
      </c>
      <c r="AD45" s="1">
        <v>0.98499999999999999</v>
      </c>
      <c r="AE45" s="1">
        <v>0.45900000000000002</v>
      </c>
      <c r="AF45" s="1">
        <v>-0.19700000000000001</v>
      </c>
      <c r="AG45" s="1">
        <v>9.2110000000000003</v>
      </c>
      <c r="AH45" s="1">
        <v>7.9859999999999998</v>
      </c>
      <c r="AI45" s="1">
        <v>-6.6139999999999999</v>
      </c>
      <c r="AJ45" s="1">
        <v>6.306</v>
      </c>
      <c r="AK45" s="1">
        <v>11.637</v>
      </c>
      <c r="AL45" s="1">
        <v>9.9309999999999992</v>
      </c>
      <c r="AM45" s="1">
        <v>2.206</v>
      </c>
      <c r="AN45" s="1">
        <v>9.9469999999999992</v>
      </c>
      <c r="AO45" s="1">
        <v>-0.71199999999999997</v>
      </c>
      <c r="AP45" s="1">
        <v>6.7169999999999996</v>
      </c>
      <c r="AQ45" s="1">
        <v>-3.5510000000000002</v>
      </c>
      <c r="AR45" s="1">
        <v>-10.702</v>
      </c>
      <c r="AS45" s="1">
        <v>-4.3739999999999997</v>
      </c>
      <c r="AT45" s="1">
        <v>-6.4269999999999996</v>
      </c>
      <c r="AU45" s="1">
        <v>-0.622</v>
      </c>
      <c r="AV45" s="1">
        <f t="shared" si="0"/>
        <v>-6.9960000000000004</v>
      </c>
      <c r="AW45" s="1">
        <f t="shared" si="1"/>
        <v>-0.82299999999999995</v>
      </c>
      <c r="AX45" s="1">
        <f t="shared" si="2"/>
        <v>1.9470000000000001</v>
      </c>
      <c r="AY45" s="1">
        <v>2.6110000000000002</v>
      </c>
      <c r="AZ45" s="1">
        <v>1.609</v>
      </c>
      <c r="BA45" s="1">
        <v>2.3250000000000002</v>
      </c>
      <c r="BB45" s="1">
        <v>2018</v>
      </c>
      <c r="BC45" s="219">
        <v>0</v>
      </c>
      <c r="BD45" t="s">
        <v>108</v>
      </c>
      <c r="BG45" s="1">
        <v>-6.9960000000000004</v>
      </c>
      <c r="BH45" s="1">
        <v>-0.82299999999999995</v>
      </c>
      <c r="BI45" s="1">
        <v>1.9470000000000001</v>
      </c>
    </row>
    <row r="46" spans="1:73">
      <c r="A46" t="s">
        <v>110</v>
      </c>
      <c r="B46" t="s">
        <v>109</v>
      </c>
      <c r="C46">
        <v>0</v>
      </c>
      <c r="D46" t="s">
        <v>26</v>
      </c>
      <c r="E46" t="s">
        <v>27</v>
      </c>
      <c r="F46" t="s">
        <v>28</v>
      </c>
      <c r="G46" t="s">
        <v>24</v>
      </c>
      <c r="H46" s="1">
        <v>0.752</v>
      </c>
      <c r="I46" s="1">
        <v>-2.2599999999999998</v>
      </c>
      <c r="J46" s="1">
        <v>-7.2850000000000001</v>
      </c>
      <c r="K46" s="1">
        <v>2.859</v>
      </c>
      <c r="L46" s="1">
        <v>8.0280000000000005</v>
      </c>
      <c r="M46" s="1">
        <v>0.72199999999999998</v>
      </c>
      <c r="N46" s="1">
        <v>5.5359999999999996</v>
      </c>
      <c r="O46" s="1">
        <v>4.7649999999999997</v>
      </c>
      <c r="P46" s="1">
        <v>3.4319999999999999</v>
      </c>
      <c r="Q46" s="1">
        <v>5.6660000000000004</v>
      </c>
      <c r="R46" s="1">
        <v>3.6</v>
      </c>
      <c r="S46" s="1">
        <v>2.2629999999999999</v>
      </c>
      <c r="T46" s="1">
        <v>9.1969999999999992</v>
      </c>
      <c r="U46" s="1">
        <v>7.0880000000000001</v>
      </c>
      <c r="V46" s="1">
        <v>4.4870000000000001</v>
      </c>
      <c r="W46" s="1">
        <v>4.1210000000000004</v>
      </c>
      <c r="X46" s="1">
        <v>1.238</v>
      </c>
      <c r="Y46" s="1">
        <v>5.5650000000000004</v>
      </c>
      <c r="Z46" s="1">
        <v>6.9619999999999997</v>
      </c>
      <c r="AA46" s="1">
        <v>3.9430000000000001</v>
      </c>
      <c r="AB46" s="1">
        <v>3.8330000000000002</v>
      </c>
      <c r="AC46" s="1">
        <v>3.49</v>
      </c>
      <c r="AD46" s="1">
        <v>3.2919999999999998</v>
      </c>
      <c r="AE46" s="1">
        <v>4.2549999999999999</v>
      </c>
      <c r="AF46" s="1">
        <v>4.3369999999999997</v>
      </c>
      <c r="AG46" s="1">
        <v>3.871</v>
      </c>
      <c r="AH46" s="1">
        <v>7.2380000000000004</v>
      </c>
      <c r="AI46" s="1">
        <v>8.1679999999999993</v>
      </c>
      <c r="AJ46" s="1">
        <v>4.6500000000000004</v>
      </c>
      <c r="AK46" s="1">
        <v>-0.97099999999999997</v>
      </c>
      <c r="AL46" s="1">
        <v>4.952</v>
      </c>
      <c r="AM46" s="1">
        <v>4.3070000000000004</v>
      </c>
      <c r="AN46" s="1">
        <v>4.7969999999999997</v>
      </c>
      <c r="AO46" s="1">
        <v>2.2690000000000001</v>
      </c>
      <c r="AP46" s="1">
        <v>3.5150000000000001</v>
      </c>
      <c r="AQ46" s="1">
        <v>3.6320000000000001</v>
      </c>
      <c r="AR46" s="1">
        <v>4.2460000000000004</v>
      </c>
      <c r="AS46" s="1">
        <v>3.86</v>
      </c>
      <c r="AT46" s="1">
        <v>2.66</v>
      </c>
      <c r="AU46" s="1">
        <v>2.0840000000000001</v>
      </c>
      <c r="AV46" s="1">
        <f t="shared" si="0"/>
        <v>-5.4969999999999999</v>
      </c>
      <c r="AW46" s="1">
        <f t="shared" si="1"/>
        <v>2.2959999999999998</v>
      </c>
      <c r="AX46" s="1">
        <f t="shared" si="2"/>
        <v>3.3980000000000001</v>
      </c>
      <c r="AY46" s="1">
        <v>3</v>
      </c>
      <c r="AZ46" s="1">
        <v>3.1</v>
      </c>
      <c r="BA46" s="1">
        <v>3.2</v>
      </c>
      <c r="BB46" s="1">
        <v>2019</v>
      </c>
      <c r="BC46" s="219">
        <v>0</v>
      </c>
      <c r="BD46" t="s">
        <v>110</v>
      </c>
      <c r="BG46" s="1">
        <v>-5.4969999999999999</v>
      </c>
      <c r="BH46" s="1">
        <v>2.2959999999999998</v>
      </c>
      <c r="BI46" s="1">
        <v>3.3980000000000001</v>
      </c>
    </row>
    <row r="47" spans="1:73">
      <c r="A47" t="s">
        <v>424</v>
      </c>
      <c r="B47" t="s">
        <v>111</v>
      </c>
      <c r="C47">
        <v>0</v>
      </c>
      <c r="D47" t="s">
        <v>26</v>
      </c>
      <c r="E47" t="s">
        <v>27</v>
      </c>
      <c r="F47" t="s">
        <v>28</v>
      </c>
      <c r="G47" t="s">
        <v>24</v>
      </c>
      <c r="H47" s="1">
        <v>5.1959999999999997</v>
      </c>
      <c r="I47" s="1">
        <v>3.4980000000000002</v>
      </c>
      <c r="J47" s="1">
        <v>0.2</v>
      </c>
      <c r="K47" s="1">
        <v>-2.5</v>
      </c>
      <c r="L47" s="1">
        <v>-2</v>
      </c>
      <c r="M47" s="1">
        <v>3.6</v>
      </c>
      <c r="N47" s="1">
        <v>4.8</v>
      </c>
      <c r="O47" s="1">
        <v>-0.5</v>
      </c>
      <c r="P47" s="1">
        <v>1.1399999999999999</v>
      </c>
      <c r="Q47" s="1">
        <v>2.95</v>
      </c>
      <c r="R47" s="1">
        <v>-1.0900000000000001</v>
      </c>
      <c r="S47" s="1">
        <v>0.04</v>
      </c>
      <c r="T47" s="1">
        <v>-0.25</v>
      </c>
      <c r="U47" s="1">
        <v>-0.18</v>
      </c>
      <c r="V47" s="1">
        <v>0.17100000000000001</v>
      </c>
      <c r="W47" s="1">
        <v>5.5720000000000001</v>
      </c>
      <c r="X47" s="1">
        <v>8.1359999999999992</v>
      </c>
      <c r="Y47" s="1">
        <v>5.7229999999999999</v>
      </c>
      <c r="Z47" s="1">
        <v>4.931</v>
      </c>
      <c r="AA47" s="1">
        <v>1.6180000000000001</v>
      </c>
      <c r="AB47" s="1">
        <v>-2.0680000000000001</v>
      </c>
      <c r="AC47" s="1">
        <v>0.121</v>
      </c>
      <c r="AD47" s="1">
        <v>-1.6679999999999999</v>
      </c>
      <c r="AE47" s="1">
        <v>-1.36</v>
      </c>
      <c r="AF47" s="1">
        <v>1.232</v>
      </c>
      <c r="AG47" s="1">
        <v>1.7210000000000001</v>
      </c>
      <c r="AH47" s="1">
        <v>1.516</v>
      </c>
      <c r="AI47" s="1">
        <v>1.7649999999999999</v>
      </c>
      <c r="AJ47" s="1">
        <v>2.5430000000000001</v>
      </c>
      <c r="AK47" s="1">
        <v>3.2509999999999999</v>
      </c>
      <c r="AL47" s="1">
        <v>2.0179999999999998</v>
      </c>
      <c r="AM47" s="1">
        <v>-4.8570000000000002</v>
      </c>
      <c r="AN47" s="1">
        <v>10.864000000000001</v>
      </c>
      <c r="AO47" s="1">
        <v>9.2720000000000002</v>
      </c>
      <c r="AP47" s="1">
        <v>8.7940000000000005</v>
      </c>
      <c r="AQ47" s="1">
        <v>8.843</v>
      </c>
      <c r="AR47" s="1">
        <v>7.1790000000000003</v>
      </c>
      <c r="AS47" s="1">
        <v>7.36</v>
      </c>
      <c r="AT47" s="1">
        <v>6.7930000000000001</v>
      </c>
      <c r="AU47" s="1">
        <v>6.5170000000000003</v>
      </c>
      <c r="AV47" s="1">
        <f t="shared" si="0"/>
        <v>1.8</v>
      </c>
      <c r="AW47" s="1">
        <f t="shared" si="1"/>
        <v>6.2</v>
      </c>
      <c r="AX47" s="1">
        <f t="shared" si="2"/>
        <v>6.47</v>
      </c>
      <c r="AY47" s="1">
        <v>6.53</v>
      </c>
      <c r="AZ47" s="1">
        <v>6.4960000000000004</v>
      </c>
      <c r="BA47" s="1">
        <v>6.4969999999999999</v>
      </c>
      <c r="BB47" s="1">
        <v>2017</v>
      </c>
      <c r="BC47" s="219">
        <v>0</v>
      </c>
      <c r="BD47" t="s">
        <v>424</v>
      </c>
      <c r="BG47" s="1">
        <v>1.8</v>
      </c>
      <c r="BH47" s="1">
        <v>6.2</v>
      </c>
      <c r="BI47" s="1">
        <v>6.47</v>
      </c>
    </row>
    <row r="48" spans="1:73">
      <c r="A48" t="s">
        <v>113</v>
      </c>
      <c r="B48" t="s">
        <v>112</v>
      </c>
      <c r="C48">
        <v>0</v>
      </c>
      <c r="D48" t="s">
        <v>26</v>
      </c>
      <c r="E48" t="s">
        <v>27</v>
      </c>
      <c r="F48" t="s">
        <v>28</v>
      </c>
      <c r="G48" t="s">
        <v>24</v>
      </c>
      <c r="H48" s="1" t="s">
        <v>29</v>
      </c>
      <c r="I48" s="1" t="s">
        <v>29</v>
      </c>
      <c r="J48" s="1" t="s">
        <v>29</v>
      </c>
      <c r="K48" s="1" t="s">
        <v>29</v>
      </c>
      <c r="L48" s="1" t="s">
        <v>29</v>
      </c>
      <c r="M48" s="1" t="s">
        <v>29</v>
      </c>
      <c r="N48" s="1" t="s">
        <v>29</v>
      </c>
      <c r="O48" s="1" t="s">
        <v>29</v>
      </c>
      <c r="P48" s="1" t="s">
        <v>29</v>
      </c>
      <c r="Q48" s="1" t="s">
        <v>29</v>
      </c>
      <c r="R48" s="1" t="s">
        <v>29</v>
      </c>
      <c r="S48" s="1" t="s">
        <v>29</v>
      </c>
      <c r="T48" s="1" t="s">
        <v>29</v>
      </c>
      <c r="U48" s="1">
        <v>-8</v>
      </c>
      <c r="V48" s="1">
        <v>5.9</v>
      </c>
      <c r="W48" s="1">
        <v>6.6340000000000003</v>
      </c>
      <c r="X48" s="1">
        <v>5.8739999999999997</v>
      </c>
      <c r="Y48" s="1">
        <v>6.6449999999999996</v>
      </c>
      <c r="Z48" s="1">
        <v>1.8620000000000001</v>
      </c>
      <c r="AA48" s="1">
        <v>-0.93600000000000005</v>
      </c>
      <c r="AB48" s="1">
        <v>3.7490000000000001</v>
      </c>
      <c r="AC48" s="1">
        <v>3.347</v>
      </c>
      <c r="AD48" s="1">
        <v>5.1159999999999997</v>
      </c>
      <c r="AE48" s="1">
        <v>5.64</v>
      </c>
      <c r="AF48" s="1">
        <v>4.16</v>
      </c>
      <c r="AG48" s="1">
        <v>4.3140000000000001</v>
      </c>
      <c r="AH48" s="1">
        <v>5.0010000000000003</v>
      </c>
      <c r="AI48" s="1">
        <v>5.266</v>
      </c>
      <c r="AJ48" s="1">
        <v>1.76</v>
      </c>
      <c r="AK48" s="1">
        <v>-7.36</v>
      </c>
      <c r="AL48" s="1">
        <v>-1.496</v>
      </c>
      <c r="AM48" s="1">
        <v>-0.31</v>
      </c>
      <c r="AN48" s="1">
        <v>-2.238</v>
      </c>
      <c r="AO48" s="1">
        <v>-0.54800000000000004</v>
      </c>
      <c r="AP48" s="1">
        <v>-0.104</v>
      </c>
      <c r="AQ48" s="1">
        <v>2.4369999999999998</v>
      </c>
      <c r="AR48" s="1">
        <v>3.484</v>
      </c>
      <c r="AS48" s="1">
        <v>3.1389999999999998</v>
      </c>
      <c r="AT48" s="1">
        <v>2.6949999999999998</v>
      </c>
      <c r="AU48" s="1">
        <v>2.9359999999999999</v>
      </c>
      <c r="AV48" s="1">
        <f t="shared" si="0"/>
        <v>-9</v>
      </c>
      <c r="AW48" s="1">
        <f t="shared" si="1"/>
        <v>6</v>
      </c>
      <c r="AX48" s="1">
        <f t="shared" si="2"/>
        <v>4.38</v>
      </c>
      <c r="AY48" s="1">
        <v>3.5</v>
      </c>
      <c r="AZ48" s="1">
        <v>3.1</v>
      </c>
      <c r="BA48" s="1">
        <v>3</v>
      </c>
      <c r="BB48" s="1">
        <v>2019</v>
      </c>
      <c r="BC48" s="219">
        <v>0</v>
      </c>
      <c r="BD48" t="s">
        <v>113</v>
      </c>
      <c r="BG48" s="1">
        <v>-9</v>
      </c>
      <c r="BH48" s="1">
        <v>6</v>
      </c>
      <c r="BI48" s="1">
        <v>4.38</v>
      </c>
    </row>
    <row r="49" spans="1:61">
      <c r="A49" t="s">
        <v>115</v>
      </c>
      <c r="B49" t="s">
        <v>114</v>
      </c>
      <c r="C49">
        <v>1</v>
      </c>
      <c r="D49" t="s">
        <v>26</v>
      </c>
      <c r="E49" t="s">
        <v>27</v>
      </c>
      <c r="F49" t="s">
        <v>28</v>
      </c>
      <c r="G49" t="s">
        <v>24</v>
      </c>
      <c r="H49" s="1">
        <v>5.92</v>
      </c>
      <c r="I49" s="1">
        <v>3.0510000000000002</v>
      </c>
      <c r="J49" s="1">
        <v>6.2789999999999999</v>
      </c>
      <c r="K49" s="1">
        <v>5.3070000000000004</v>
      </c>
      <c r="L49" s="1">
        <v>8.8369999999999997</v>
      </c>
      <c r="M49" s="1">
        <v>4.7460000000000004</v>
      </c>
      <c r="N49" s="1">
        <v>3.5830000000000002</v>
      </c>
      <c r="O49" s="1">
        <v>7.1390000000000002</v>
      </c>
      <c r="P49" s="1">
        <v>8.3170000000000002</v>
      </c>
      <c r="Q49" s="1">
        <v>8.0879999999999992</v>
      </c>
      <c r="R49" s="1">
        <v>7.4020000000000001</v>
      </c>
      <c r="S49" s="1">
        <v>0.74</v>
      </c>
      <c r="T49" s="1">
        <v>9.3650000000000002</v>
      </c>
      <c r="U49" s="1">
        <v>0.70099999999999996</v>
      </c>
      <c r="V49" s="1">
        <v>5.899</v>
      </c>
      <c r="W49" s="1">
        <v>9.9239999999999995</v>
      </c>
      <c r="X49" s="1">
        <v>1.2450000000000001</v>
      </c>
      <c r="Y49" s="1">
        <v>2.641</v>
      </c>
      <c r="Z49" s="1">
        <v>6.1120000000000001</v>
      </c>
      <c r="AA49" s="1">
        <v>4.9989999999999997</v>
      </c>
      <c r="AB49" s="1">
        <v>5.9649999999999999</v>
      </c>
      <c r="AC49" s="1">
        <v>3.952</v>
      </c>
      <c r="AD49" s="1">
        <v>3.722</v>
      </c>
      <c r="AE49" s="1">
        <v>2.6240000000000001</v>
      </c>
      <c r="AF49" s="1">
        <v>5.0250000000000004</v>
      </c>
      <c r="AG49" s="1">
        <v>4.8540000000000001</v>
      </c>
      <c r="AH49" s="1">
        <v>4.7140000000000004</v>
      </c>
      <c r="AI49" s="1">
        <v>5.0970000000000004</v>
      </c>
      <c r="AJ49" s="1">
        <v>3.6469999999999998</v>
      </c>
      <c r="AK49" s="1">
        <v>-2.016</v>
      </c>
      <c r="AL49" s="1">
        <v>2.0150000000000001</v>
      </c>
      <c r="AM49" s="1">
        <v>0.40200000000000002</v>
      </c>
      <c r="AN49" s="1">
        <v>-3.448</v>
      </c>
      <c r="AO49" s="1">
        <v>-6.5510000000000002</v>
      </c>
      <c r="AP49" s="1">
        <v>-1.865</v>
      </c>
      <c r="AQ49" s="1">
        <v>3.375</v>
      </c>
      <c r="AR49" s="1">
        <v>6.7469999999999999</v>
      </c>
      <c r="AS49" s="1">
        <v>4.3609999999999998</v>
      </c>
      <c r="AT49" s="1">
        <v>4.0570000000000004</v>
      </c>
      <c r="AU49" s="1">
        <v>3.23</v>
      </c>
      <c r="AV49" s="1">
        <f t="shared" si="0"/>
        <v>-6.4379999999999997</v>
      </c>
      <c r="AW49" s="1">
        <f t="shared" si="1"/>
        <v>4.7439999999999998</v>
      </c>
      <c r="AX49" s="1">
        <f t="shared" si="2"/>
        <v>3.63</v>
      </c>
      <c r="AY49" s="1">
        <v>3.5289999999999999</v>
      </c>
      <c r="AZ49" s="1">
        <v>2.6720000000000002</v>
      </c>
      <c r="BA49" s="1">
        <v>2.5110000000000001</v>
      </c>
      <c r="BB49" s="1">
        <v>2019</v>
      </c>
      <c r="BC49" s="219">
        <v>0</v>
      </c>
      <c r="BD49" t="s">
        <v>115</v>
      </c>
      <c r="BG49" s="1">
        <v>-6.4379999999999997</v>
      </c>
      <c r="BH49" s="1">
        <v>4.7439999999999998</v>
      </c>
      <c r="BI49" s="1">
        <v>3.63</v>
      </c>
    </row>
    <row r="50" spans="1:61">
      <c r="A50" t="s">
        <v>117</v>
      </c>
      <c r="B50" t="s">
        <v>116</v>
      </c>
      <c r="C50">
        <v>1</v>
      </c>
      <c r="D50" t="s">
        <v>26</v>
      </c>
      <c r="E50" t="s">
        <v>27</v>
      </c>
      <c r="F50" t="s">
        <v>28</v>
      </c>
      <c r="G50" t="s">
        <v>24</v>
      </c>
      <c r="H50" s="1" t="s">
        <v>29</v>
      </c>
      <c r="I50" s="1" t="s">
        <v>29</v>
      </c>
      <c r="J50" s="1" t="s">
        <v>29</v>
      </c>
      <c r="K50" s="1" t="s">
        <v>29</v>
      </c>
      <c r="L50" s="1" t="s">
        <v>29</v>
      </c>
      <c r="M50" s="1" t="s">
        <v>29</v>
      </c>
      <c r="N50" s="1" t="s">
        <v>29</v>
      </c>
      <c r="O50" s="1" t="s">
        <v>29</v>
      </c>
      <c r="P50" s="1" t="s">
        <v>29</v>
      </c>
      <c r="Q50" s="1" t="s">
        <v>29</v>
      </c>
      <c r="R50" s="1" t="s">
        <v>29</v>
      </c>
      <c r="S50" s="1" t="s">
        <v>29</v>
      </c>
      <c r="T50" s="1" t="s">
        <v>29</v>
      </c>
      <c r="U50" s="1" t="s">
        <v>29</v>
      </c>
      <c r="V50" s="1" t="s">
        <v>29</v>
      </c>
      <c r="W50" s="1" t="s">
        <v>29</v>
      </c>
      <c r="X50" s="1">
        <v>4.5250000000000004</v>
      </c>
      <c r="Y50" s="1">
        <v>-0.51800000000000002</v>
      </c>
      <c r="Z50" s="1">
        <v>-0.35699999999999998</v>
      </c>
      <c r="AA50" s="1">
        <v>1.3839999999999999</v>
      </c>
      <c r="AB50" s="1">
        <v>4.0010000000000003</v>
      </c>
      <c r="AC50" s="1">
        <v>3.0430000000000001</v>
      </c>
      <c r="AD50" s="1">
        <v>1.57</v>
      </c>
      <c r="AE50" s="1">
        <v>3.5840000000000001</v>
      </c>
      <c r="AF50" s="1">
        <v>4.8140000000000001</v>
      </c>
      <c r="AG50" s="1">
        <v>6.6020000000000003</v>
      </c>
      <c r="AH50" s="1">
        <v>6.7670000000000003</v>
      </c>
      <c r="AI50" s="1">
        <v>5.57</v>
      </c>
      <c r="AJ50" s="1">
        <v>2.6859999999999999</v>
      </c>
      <c r="AK50" s="1">
        <v>-4.657</v>
      </c>
      <c r="AL50" s="1">
        <v>2.4350000000000001</v>
      </c>
      <c r="AM50" s="1">
        <v>1.76</v>
      </c>
      <c r="AN50" s="1">
        <v>-0.78500000000000003</v>
      </c>
      <c r="AO50" s="1">
        <v>-4.5999999999999999E-2</v>
      </c>
      <c r="AP50" s="1">
        <v>2.262</v>
      </c>
      <c r="AQ50" s="1">
        <v>5.3879999999999999</v>
      </c>
      <c r="AR50" s="1">
        <v>2.5369999999999999</v>
      </c>
      <c r="AS50" s="1">
        <v>5.1689999999999996</v>
      </c>
      <c r="AT50" s="1">
        <v>3.181</v>
      </c>
      <c r="AU50" s="1">
        <v>2.335</v>
      </c>
      <c r="AV50" s="1">
        <f t="shared" si="0"/>
        <v>-6.4989999999999997</v>
      </c>
      <c r="AW50" s="1">
        <f t="shared" si="1"/>
        <v>5.117</v>
      </c>
      <c r="AX50" s="1">
        <f t="shared" si="2"/>
        <v>4.3040000000000003</v>
      </c>
      <c r="AY50" s="1">
        <v>3.964</v>
      </c>
      <c r="AZ50" s="1">
        <v>3.0379999999999998</v>
      </c>
      <c r="BA50" s="1">
        <v>2.5150000000000001</v>
      </c>
      <c r="BB50" s="1">
        <v>2019</v>
      </c>
      <c r="BC50" s="219">
        <v>0</v>
      </c>
      <c r="BD50" t="s">
        <v>117</v>
      </c>
      <c r="BG50" s="1">
        <v>-6.4989999999999997</v>
      </c>
      <c r="BH50" s="1">
        <v>5.117</v>
      </c>
      <c r="BI50" s="1">
        <v>4.3040000000000003</v>
      </c>
    </row>
    <row r="51" spans="1:61">
      <c r="A51" t="s">
        <v>119</v>
      </c>
      <c r="B51" t="s">
        <v>118</v>
      </c>
      <c r="C51">
        <v>1</v>
      </c>
      <c r="D51" t="s">
        <v>26</v>
      </c>
      <c r="E51" t="s">
        <v>27</v>
      </c>
      <c r="F51" t="s">
        <v>28</v>
      </c>
      <c r="G51" t="s">
        <v>24</v>
      </c>
      <c r="H51" s="1">
        <v>-0.48399999999999999</v>
      </c>
      <c r="I51" s="1">
        <v>-0.65800000000000003</v>
      </c>
      <c r="J51" s="1">
        <v>3.6779999999999999</v>
      </c>
      <c r="K51" s="1">
        <v>2.5939999999999999</v>
      </c>
      <c r="L51" s="1">
        <v>4.1719999999999997</v>
      </c>
      <c r="M51" s="1">
        <v>4.0049999999999999</v>
      </c>
      <c r="N51" s="1">
        <v>4.9000000000000004</v>
      </c>
      <c r="O51" s="1">
        <v>0.254</v>
      </c>
      <c r="P51" s="1">
        <v>-8.0000000000000002E-3</v>
      </c>
      <c r="Q51" s="1">
        <v>0.64200000000000002</v>
      </c>
      <c r="R51" s="1">
        <v>1.4730000000000001</v>
      </c>
      <c r="S51" s="1">
        <v>1.397</v>
      </c>
      <c r="T51" s="1">
        <v>1.9590000000000001</v>
      </c>
      <c r="U51" s="1">
        <v>8.0000000000000002E-3</v>
      </c>
      <c r="V51" s="1">
        <v>5.3289999999999997</v>
      </c>
      <c r="W51" s="1">
        <v>3.0289999999999999</v>
      </c>
      <c r="X51" s="1">
        <v>2.9049999999999998</v>
      </c>
      <c r="Y51" s="1">
        <v>3.26</v>
      </c>
      <c r="Z51" s="1">
        <v>2.2130000000000001</v>
      </c>
      <c r="AA51" s="1">
        <v>2.948</v>
      </c>
      <c r="AB51" s="1">
        <v>3.7490000000000001</v>
      </c>
      <c r="AC51" s="1">
        <v>0.82299999999999995</v>
      </c>
      <c r="AD51" s="1">
        <v>0.46700000000000003</v>
      </c>
      <c r="AE51" s="1">
        <v>0.38800000000000001</v>
      </c>
      <c r="AF51" s="1">
        <v>2.6680000000000001</v>
      </c>
      <c r="AG51" s="1">
        <v>2.3420000000000001</v>
      </c>
      <c r="AH51" s="1">
        <v>3.9119999999999999</v>
      </c>
      <c r="AI51" s="1">
        <v>0.90800000000000003</v>
      </c>
      <c r="AJ51" s="1">
        <v>-0.51100000000000001</v>
      </c>
      <c r="AK51" s="1">
        <v>-4.9050000000000002</v>
      </c>
      <c r="AL51" s="1">
        <v>1.8680000000000001</v>
      </c>
      <c r="AM51" s="1">
        <v>1.3360000000000001</v>
      </c>
      <c r="AN51" s="1">
        <v>0.22900000000000001</v>
      </c>
      <c r="AO51" s="1">
        <v>0.93500000000000005</v>
      </c>
      <c r="AP51" s="1">
        <v>1.6160000000000001</v>
      </c>
      <c r="AQ51" s="1">
        <v>2.343</v>
      </c>
      <c r="AR51" s="1">
        <v>3.2480000000000002</v>
      </c>
      <c r="AS51" s="1">
        <v>2.0369999999999999</v>
      </c>
      <c r="AT51" s="1">
        <v>2.3889999999999998</v>
      </c>
      <c r="AU51" s="1">
        <v>2.3479999999999999</v>
      </c>
      <c r="AV51" s="1">
        <f t="shared" si="0"/>
        <v>-4.5</v>
      </c>
      <c r="AW51" s="1">
        <f t="shared" si="1"/>
        <v>3.5</v>
      </c>
      <c r="AX51" s="1">
        <f t="shared" si="2"/>
        <v>2.5</v>
      </c>
      <c r="AY51" s="1">
        <v>2.04</v>
      </c>
      <c r="AZ51" s="1">
        <v>1.74</v>
      </c>
      <c r="BA51" s="1">
        <v>1.7</v>
      </c>
      <c r="BB51" s="1">
        <v>2019</v>
      </c>
      <c r="BC51" s="219">
        <v>0</v>
      </c>
      <c r="BD51" t="s">
        <v>119</v>
      </c>
      <c r="BG51" s="1">
        <v>-4.5</v>
      </c>
      <c r="BH51" s="1">
        <v>3.5</v>
      </c>
      <c r="BI51" s="1">
        <v>2.5</v>
      </c>
    </row>
    <row r="52" spans="1:61">
      <c r="A52" t="s">
        <v>121</v>
      </c>
      <c r="B52" t="s">
        <v>120</v>
      </c>
      <c r="C52">
        <v>0</v>
      </c>
      <c r="D52" t="s">
        <v>26</v>
      </c>
      <c r="E52" t="s">
        <v>27</v>
      </c>
      <c r="F52" t="s">
        <v>28</v>
      </c>
      <c r="G52" t="s">
        <v>24</v>
      </c>
      <c r="H52" s="1" t="s">
        <v>29</v>
      </c>
      <c r="I52" s="1" t="s">
        <v>29</v>
      </c>
      <c r="J52" s="1" t="s">
        <v>29</v>
      </c>
      <c r="K52" s="1" t="s">
        <v>29</v>
      </c>
      <c r="L52" s="1" t="s">
        <v>29</v>
      </c>
      <c r="M52" s="1" t="s">
        <v>29</v>
      </c>
      <c r="N52" s="1" t="s">
        <v>29</v>
      </c>
      <c r="O52" s="1" t="s">
        <v>29</v>
      </c>
      <c r="P52" s="1" t="s">
        <v>29</v>
      </c>
      <c r="Q52" s="1" t="s">
        <v>29</v>
      </c>
      <c r="R52" s="1" t="s">
        <v>29</v>
      </c>
      <c r="S52" s="1" t="s">
        <v>29</v>
      </c>
      <c r="T52" s="1">
        <v>0.56200000000000006</v>
      </c>
      <c r="U52" s="1">
        <v>-6.7510000000000003</v>
      </c>
      <c r="V52" s="1">
        <v>-1.36</v>
      </c>
      <c r="W52" s="1">
        <v>-3.4809999999999999</v>
      </c>
      <c r="X52" s="1">
        <v>-3.7320000000000002</v>
      </c>
      <c r="Y52" s="1">
        <v>-1.216</v>
      </c>
      <c r="Z52" s="1">
        <v>0.114</v>
      </c>
      <c r="AA52" s="1">
        <v>2.919</v>
      </c>
      <c r="AB52" s="1">
        <v>0.71299999999999997</v>
      </c>
      <c r="AC52" s="1">
        <v>1.7929999999999999</v>
      </c>
      <c r="AD52" s="1">
        <v>3.234</v>
      </c>
      <c r="AE52" s="1">
        <v>3.1859999999999999</v>
      </c>
      <c r="AF52" s="1">
        <v>2.7789999999999999</v>
      </c>
      <c r="AG52" s="1">
        <v>3.1110000000000002</v>
      </c>
      <c r="AH52" s="1">
        <v>4.8250000000000002</v>
      </c>
      <c r="AI52" s="1">
        <v>5.0170000000000003</v>
      </c>
      <c r="AJ52" s="1">
        <v>5.806</v>
      </c>
      <c r="AK52" s="1">
        <v>1.6160000000000001</v>
      </c>
      <c r="AL52" s="1">
        <v>4.1470000000000002</v>
      </c>
      <c r="AM52" s="1">
        <v>7.2930000000000001</v>
      </c>
      <c r="AN52" s="1">
        <v>4.8419999999999996</v>
      </c>
      <c r="AO52" s="1">
        <v>5.0010000000000003</v>
      </c>
      <c r="AP52" s="1">
        <v>7.0620000000000003</v>
      </c>
      <c r="AQ52" s="1">
        <v>7.6959999999999997</v>
      </c>
      <c r="AR52" s="1">
        <v>6.6529999999999996</v>
      </c>
      <c r="AS52" s="1">
        <v>5.4029999999999996</v>
      </c>
      <c r="AT52" s="1">
        <v>8.4079999999999995</v>
      </c>
      <c r="AU52" s="1">
        <v>7.4980000000000002</v>
      </c>
      <c r="AV52" s="1">
        <f t="shared" si="0"/>
        <v>-1</v>
      </c>
      <c r="AW52" s="1">
        <f t="shared" si="1"/>
        <v>7</v>
      </c>
      <c r="AX52" s="1">
        <f t="shared" si="2"/>
        <v>6.5</v>
      </c>
      <c r="AY52" s="1">
        <v>6.5</v>
      </c>
      <c r="AZ52" s="1">
        <v>6</v>
      </c>
      <c r="BA52" s="1">
        <v>6</v>
      </c>
      <c r="BB52" s="1">
        <v>2018</v>
      </c>
      <c r="BC52" s="219">
        <v>0</v>
      </c>
      <c r="BD52" t="s">
        <v>121</v>
      </c>
      <c r="BG52" s="1">
        <v>-1</v>
      </c>
      <c r="BH52" s="1">
        <v>7</v>
      </c>
      <c r="BI52" s="1">
        <v>6.5</v>
      </c>
    </row>
    <row r="53" spans="1:61">
      <c r="A53" t="s">
        <v>123</v>
      </c>
      <c r="B53" t="s">
        <v>122</v>
      </c>
      <c r="C53">
        <v>0</v>
      </c>
      <c r="D53" t="s">
        <v>26</v>
      </c>
      <c r="E53" t="s">
        <v>27</v>
      </c>
      <c r="F53" t="s">
        <v>28</v>
      </c>
      <c r="G53" t="s">
        <v>24</v>
      </c>
      <c r="H53" s="1">
        <v>13.382999999999999</v>
      </c>
      <c r="I53" s="1">
        <v>10.829000000000001</v>
      </c>
      <c r="J53" s="1">
        <v>4.1280000000000001</v>
      </c>
      <c r="K53" s="1">
        <v>2.556</v>
      </c>
      <c r="L53" s="1">
        <v>4.1970000000000001</v>
      </c>
      <c r="M53" s="1">
        <v>1.421</v>
      </c>
      <c r="N53" s="1">
        <v>7.0730000000000004</v>
      </c>
      <c r="O53" s="1">
        <v>6.3079999999999998</v>
      </c>
      <c r="P53" s="1">
        <v>7.8170000000000002</v>
      </c>
      <c r="Q53" s="1">
        <v>-0.191</v>
      </c>
      <c r="R53" s="1">
        <v>5.4189999999999996</v>
      </c>
      <c r="S53" s="1">
        <v>1.3460000000000001</v>
      </c>
      <c r="T53" s="1">
        <v>2.0299999999999998</v>
      </c>
      <c r="U53" s="1">
        <v>2.1619999999999999</v>
      </c>
      <c r="V53" s="1">
        <v>3.4000000000000002E-2</v>
      </c>
      <c r="W53" s="1">
        <v>3.03</v>
      </c>
      <c r="X53" s="1">
        <v>3.105</v>
      </c>
      <c r="Y53" s="1">
        <v>2.1850000000000001</v>
      </c>
      <c r="Z53" s="1">
        <v>3.774</v>
      </c>
      <c r="AA53" s="1">
        <v>0.35499999999999998</v>
      </c>
      <c r="AB53" s="1">
        <v>2.34</v>
      </c>
      <c r="AC53" s="1">
        <v>-6.3E-2</v>
      </c>
      <c r="AD53" s="1">
        <v>-2.8290000000000002</v>
      </c>
      <c r="AE53" s="1">
        <v>6.3529999999999998</v>
      </c>
      <c r="AF53" s="1">
        <v>3.0510000000000002</v>
      </c>
      <c r="AG53" s="1">
        <v>0.65600000000000003</v>
      </c>
      <c r="AH53" s="1">
        <v>4.6589999999999998</v>
      </c>
      <c r="AI53" s="1">
        <v>6.3540000000000001</v>
      </c>
      <c r="AJ53" s="1">
        <v>7.1210000000000004</v>
      </c>
      <c r="AK53" s="1">
        <v>-1.17</v>
      </c>
      <c r="AL53" s="1">
        <v>0.67300000000000004</v>
      </c>
      <c r="AM53" s="1">
        <v>-0.224</v>
      </c>
      <c r="AN53" s="1">
        <v>-1.0589999999999999</v>
      </c>
      <c r="AO53" s="1">
        <v>-0.60799999999999998</v>
      </c>
      <c r="AP53" s="1">
        <v>4.3890000000000002</v>
      </c>
      <c r="AQ53" s="1">
        <v>-2.5510000000000002</v>
      </c>
      <c r="AR53" s="1">
        <v>2.5219999999999998</v>
      </c>
      <c r="AS53" s="1">
        <v>-9.5299999999999994</v>
      </c>
      <c r="AT53" s="1">
        <v>0.53300000000000003</v>
      </c>
      <c r="AU53" s="1">
        <v>8.3859999999999992</v>
      </c>
      <c r="AV53" s="1">
        <f t="shared" si="0"/>
        <v>-8.782</v>
      </c>
      <c r="AW53" s="1">
        <f t="shared" si="1"/>
        <v>3.2690000000000001</v>
      </c>
      <c r="AX53" s="1">
        <f t="shared" si="2"/>
        <v>3.2240000000000002</v>
      </c>
      <c r="AY53" s="1">
        <v>3.0310000000000001</v>
      </c>
      <c r="AZ53" s="1">
        <v>1.7529999999999999</v>
      </c>
      <c r="BA53" s="1">
        <v>1.5</v>
      </c>
      <c r="BB53" s="1">
        <v>2018</v>
      </c>
      <c r="BC53" s="219">
        <v>0</v>
      </c>
      <c r="BD53" t="s">
        <v>123</v>
      </c>
      <c r="BG53" s="1">
        <v>-8.782</v>
      </c>
      <c r="BH53" s="1">
        <v>3.2690000000000001</v>
      </c>
      <c r="BI53" s="1">
        <v>3.2240000000000002</v>
      </c>
    </row>
    <row r="54" spans="1:61">
      <c r="A54" t="s">
        <v>125</v>
      </c>
      <c r="B54" t="s">
        <v>124</v>
      </c>
      <c r="C54">
        <v>0</v>
      </c>
      <c r="D54" t="s">
        <v>26</v>
      </c>
      <c r="E54" t="s">
        <v>27</v>
      </c>
      <c r="F54" t="s">
        <v>28</v>
      </c>
      <c r="G54" t="s">
        <v>24</v>
      </c>
      <c r="H54" s="1">
        <v>7.9690000000000003</v>
      </c>
      <c r="I54" s="1">
        <v>4.2789999999999999</v>
      </c>
      <c r="J54" s="1">
        <v>1.7</v>
      </c>
      <c r="K54" s="1">
        <v>4.6280000000000001</v>
      </c>
      <c r="L54" s="1">
        <v>1.2529999999999999</v>
      </c>
      <c r="M54" s="1">
        <v>-2.1230000000000002</v>
      </c>
      <c r="N54" s="1">
        <v>3.5219999999999998</v>
      </c>
      <c r="O54" s="1">
        <v>10.117000000000001</v>
      </c>
      <c r="P54" s="1">
        <v>2.1560000000000001</v>
      </c>
      <c r="Q54" s="1">
        <v>4.4009999999999998</v>
      </c>
      <c r="R54" s="1">
        <v>-5.4539999999999997</v>
      </c>
      <c r="S54" s="1">
        <v>0.94499999999999995</v>
      </c>
      <c r="T54" s="1">
        <v>11.221</v>
      </c>
      <c r="U54" s="1">
        <v>7.3650000000000002</v>
      </c>
      <c r="V54" s="1">
        <v>2.6</v>
      </c>
      <c r="W54" s="1">
        <v>5.6849999999999996</v>
      </c>
      <c r="X54" s="1">
        <v>5.9779999999999998</v>
      </c>
      <c r="Y54" s="1">
        <v>8.8849999999999998</v>
      </c>
      <c r="Z54" s="1">
        <v>6.7140000000000004</v>
      </c>
      <c r="AA54" s="1">
        <v>5.94</v>
      </c>
      <c r="AB54" s="1">
        <v>4.6619999999999999</v>
      </c>
      <c r="AC54" s="1">
        <v>2.46</v>
      </c>
      <c r="AD54" s="1">
        <v>4.4950000000000001</v>
      </c>
      <c r="AE54" s="1">
        <v>-1.3460000000000001</v>
      </c>
      <c r="AF54" s="1">
        <v>2.57</v>
      </c>
      <c r="AG54" s="1">
        <v>9.4280000000000008</v>
      </c>
      <c r="AH54" s="1">
        <v>9.1739999999999995</v>
      </c>
      <c r="AI54" s="1">
        <v>7.4160000000000004</v>
      </c>
      <c r="AJ54" s="1">
        <v>3.21</v>
      </c>
      <c r="AK54" s="1">
        <v>0.94599999999999995</v>
      </c>
      <c r="AL54" s="1">
        <v>8.34</v>
      </c>
      <c r="AM54" s="1">
        <v>3.133</v>
      </c>
      <c r="AN54" s="1">
        <v>2.7170000000000001</v>
      </c>
      <c r="AO54" s="1">
        <v>4.875</v>
      </c>
      <c r="AP54" s="1">
        <v>7.05</v>
      </c>
      <c r="AQ54" s="1">
        <v>6.9269999999999996</v>
      </c>
      <c r="AR54" s="1">
        <v>6.6589999999999998</v>
      </c>
      <c r="AS54" s="1">
        <v>4.6669999999999998</v>
      </c>
      <c r="AT54" s="1">
        <v>6.9829999999999997</v>
      </c>
      <c r="AU54" s="1">
        <v>5.0519999999999996</v>
      </c>
      <c r="AV54" s="1">
        <f t="shared" si="0"/>
        <v>-5.9870000000000001</v>
      </c>
      <c r="AW54" s="1">
        <f t="shared" si="1"/>
        <v>3.996</v>
      </c>
      <c r="AX54" s="1">
        <f t="shared" si="2"/>
        <v>4.9729999999999999</v>
      </c>
      <c r="AY54" s="1">
        <v>5.0309999999999997</v>
      </c>
      <c r="AZ54" s="1">
        <v>4.9640000000000004</v>
      </c>
      <c r="BA54" s="1">
        <v>5.0359999999999996</v>
      </c>
      <c r="BB54" s="1">
        <v>2018</v>
      </c>
      <c r="BC54" s="219">
        <v>0</v>
      </c>
      <c r="BD54" t="s">
        <v>125</v>
      </c>
      <c r="BG54" s="1">
        <v>-5.9870000000000001</v>
      </c>
      <c r="BH54" s="1">
        <v>3.996</v>
      </c>
      <c r="BI54" s="1">
        <v>4.9729999999999999</v>
      </c>
    </row>
    <row r="55" spans="1:61">
      <c r="A55" t="s">
        <v>127</v>
      </c>
      <c r="B55" t="s">
        <v>126</v>
      </c>
      <c r="C55">
        <v>0</v>
      </c>
      <c r="D55" t="s">
        <v>26</v>
      </c>
      <c r="E55" t="s">
        <v>27</v>
      </c>
      <c r="F55" t="s">
        <v>28</v>
      </c>
      <c r="G55" t="s">
        <v>24</v>
      </c>
      <c r="H55" s="1">
        <v>4.9000000000000004</v>
      </c>
      <c r="I55" s="1">
        <v>3.9</v>
      </c>
      <c r="J55" s="1">
        <v>1.2</v>
      </c>
      <c r="K55" s="1">
        <v>-2.8</v>
      </c>
      <c r="L55" s="1">
        <v>4.2</v>
      </c>
      <c r="M55" s="1">
        <v>4.4000000000000004</v>
      </c>
      <c r="N55" s="1">
        <v>3.0939999999999999</v>
      </c>
      <c r="O55" s="1">
        <v>-5.9720000000000004</v>
      </c>
      <c r="P55" s="1">
        <v>10.486000000000001</v>
      </c>
      <c r="Q55" s="1">
        <v>0.28499999999999998</v>
      </c>
      <c r="R55" s="1">
        <v>3.008</v>
      </c>
      <c r="S55" s="1">
        <v>5.1130000000000004</v>
      </c>
      <c r="T55" s="1">
        <v>3.6139999999999999</v>
      </c>
      <c r="U55" s="1">
        <v>2</v>
      </c>
      <c r="V55" s="1">
        <v>4.258</v>
      </c>
      <c r="W55" s="1">
        <v>2.2530000000000001</v>
      </c>
      <c r="X55" s="1">
        <v>1.732</v>
      </c>
      <c r="Y55" s="1">
        <v>4.3280000000000003</v>
      </c>
      <c r="Z55" s="1">
        <v>3.2669999999999999</v>
      </c>
      <c r="AA55" s="1">
        <v>-4.7389999999999999</v>
      </c>
      <c r="AB55" s="1">
        <v>1.0920000000000001</v>
      </c>
      <c r="AC55" s="1">
        <v>4.016</v>
      </c>
      <c r="AD55" s="1">
        <v>4.0970000000000004</v>
      </c>
      <c r="AE55" s="1">
        <v>2.7229999999999999</v>
      </c>
      <c r="AF55" s="1">
        <v>8.2110000000000003</v>
      </c>
      <c r="AG55" s="1">
        <v>5.2910000000000004</v>
      </c>
      <c r="AH55" s="1">
        <v>4.4039999999999999</v>
      </c>
      <c r="AI55" s="1">
        <v>2.19</v>
      </c>
      <c r="AJ55" s="1">
        <v>6.3570000000000002</v>
      </c>
      <c r="AK55" s="1">
        <v>0.56599999999999995</v>
      </c>
      <c r="AL55" s="1">
        <v>3.5249999999999999</v>
      </c>
      <c r="AM55" s="1">
        <v>7.8680000000000003</v>
      </c>
      <c r="AN55" s="1">
        <v>5.6420000000000003</v>
      </c>
      <c r="AO55" s="1">
        <v>4.9470000000000001</v>
      </c>
      <c r="AP55" s="1">
        <v>3.7890000000000001</v>
      </c>
      <c r="AQ55" s="1">
        <v>9.9000000000000005E-2</v>
      </c>
      <c r="AR55" s="1">
        <v>-1.226</v>
      </c>
      <c r="AS55" s="1">
        <v>2.3679999999999999</v>
      </c>
      <c r="AT55" s="1">
        <v>1.2889999999999999</v>
      </c>
      <c r="AU55" s="1">
        <v>5.3999999999999999E-2</v>
      </c>
      <c r="AV55" s="1">
        <f t="shared" si="0"/>
        <v>-11.002000000000001</v>
      </c>
      <c r="AW55" s="1">
        <f t="shared" si="1"/>
        <v>4.76</v>
      </c>
      <c r="AX55" s="1">
        <f t="shared" si="2"/>
        <v>1.2789999999999999</v>
      </c>
      <c r="AY55" s="1">
        <v>1.7190000000000001</v>
      </c>
      <c r="AZ55" s="1">
        <v>2.0270000000000001</v>
      </c>
      <c r="BA55" s="1">
        <v>2.2850000000000001</v>
      </c>
      <c r="BB55" s="1">
        <v>2019</v>
      </c>
      <c r="BC55" s="219">
        <v>0</v>
      </c>
      <c r="BD55" t="s">
        <v>127</v>
      </c>
      <c r="BG55" s="1">
        <v>-11.002000000000001</v>
      </c>
      <c r="BH55" s="1">
        <v>4.76</v>
      </c>
      <c r="BI55" s="1">
        <v>1.2789999999999999</v>
      </c>
    </row>
    <row r="56" spans="1:61">
      <c r="A56" t="s">
        <v>129</v>
      </c>
      <c r="B56" t="s">
        <v>128</v>
      </c>
      <c r="C56">
        <v>0</v>
      </c>
      <c r="D56" t="s">
        <v>26</v>
      </c>
      <c r="E56" t="s">
        <v>27</v>
      </c>
      <c r="F56" t="s">
        <v>28</v>
      </c>
      <c r="G56" t="s">
        <v>24</v>
      </c>
      <c r="H56" s="1">
        <v>3.4089999999999998</v>
      </c>
      <c r="I56" s="1">
        <v>2.198</v>
      </c>
      <c r="J56" s="1">
        <v>7.2960000000000003</v>
      </c>
      <c r="K56" s="1">
        <v>8.8759999999999994</v>
      </c>
      <c r="L56" s="1">
        <v>8.0210000000000008</v>
      </c>
      <c r="M56" s="1">
        <v>7.4249999999999998</v>
      </c>
      <c r="N56" s="1">
        <v>4.7590000000000003</v>
      </c>
      <c r="O56" s="1">
        <v>4.2729999999999997</v>
      </c>
      <c r="P56" s="1">
        <v>3.9940000000000002</v>
      </c>
      <c r="Q56" s="1">
        <v>2.9929999999999999</v>
      </c>
      <c r="R56" s="1">
        <v>2.35</v>
      </c>
      <c r="S56" s="1">
        <v>2.1</v>
      </c>
      <c r="T56" s="1">
        <v>0.3</v>
      </c>
      <c r="U56" s="1">
        <v>2.9</v>
      </c>
      <c r="V56" s="1">
        <v>4.1879999999999997</v>
      </c>
      <c r="W56" s="1">
        <v>4.484</v>
      </c>
      <c r="X56" s="1">
        <v>4.8789999999999996</v>
      </c>
      <c r="Y56" s="1">
        <v>5.9189999999999996</v>
      </c>
      <c r="Z56" s="1">
        <v>7.5430000000000001</v>
      </c>
      <c r="AA56" s="1">
        <v>6.11</v>
      </c>
      <c r="AB56" s="1">
        <v>5.383</v>
      </c>
      <c r="AC56" s="1">
        <v>3.524</v>
      </c>
      <c r="AD56" s="1">
        <v>3.1859999999999999</v>
      </c>
      <c r="AE56" s="1">
        <v>3.1930000000000001</v>
      </c>
      <c r="AF56" s="1">
        <v>4.0919999999999996</v>
      </c>
      <c r="AG56" s="1">
        <v>4.4720000000000004</v>
      </c>
      <c r="AH56" s="1">
        <v>6.8440000000000003</v>
      </c>
      <c r="AI56" s="1">
        <v>7.0880000000000001</v>
      </c>
      <c r="AJ56" s="1">
        <v>7.1559999999999997</v>
      </c>
      <c r="AK56" s="1">
        <v>4.6740000000000004</v>
      </c>
      <c r="AL56" s="1">
        <v>5.1470000000000002</v>
      </c>
      <c r="AM56" s="1">
        <v>1.7649999999999999</v>
      </c>
      <c r="AN56" s="1">
        <v>2.226</v>
      </c>
      <c r="AO56" s="1">
        <v>3.302</v>
      </c>
      <c r="AP56" s="1">
        <v>2.9159999999999999</v>
      </c>
      <c r="AQ56" s="1">
        <v>4.3719999999999999</v>
      </c>
      <c r="AR56" s="1">
        <v>4.3470000000000004</v>
      </c>
      <c r="AS56" s="1">
        <v>4.077</v>
      </c>
      <c r="AT56" s="1">
        <v>5.3140000000000001</v>
      </c>
      <c r="AU56" s="1">
        <v>5.5579999999999998</v>
      </c>
      <c r="AV56" s="1">
        <f t="shared" si="0"/>
        <v>3.5470000000000002</v>
      </c>
      <c r="AW56" s="1">
        <f t="shared" si="1"/>
        <v>2.7549999999999999</v>
      </c>
      <c r="AX56" s="1">
        <f t="shared" si="2"/>
        <v>4.9619999999999997</v>
      </c>
      <c r="AY56" s="1">
        <v>5.29</v>
      </c>
      <c r="AZ56" s="1">
        <v>5.2939999999999996</v>
      </c>
      <c r="BA56" s="1">
        <v>5.5670000000000002</v>
      </c>
      <c r="BB56" s="1">
        <v>2019</v>
      </c>
      <c r="BC56" s="219">
        <v>0</v>
      </c>
      <c r="BD56" t="s">
        <v>129</v>
      </c>
      <c r="BG56" s="1">
        <v>3.5470000000000002</v>
      </c>
      <c r="BH56" s="1">
        <v>2.7549999999999999</v>
      </c>
      <c r="BI56" s="1">
        <v>4.9619999999999997</v>
      </c>
    </row>
    <row r="57" spans="1:61">
      <c r="A57" t="s">
        <v>131</v>
      </c>
      <c r="B57" t="s">
        <v>130</v>
      </c>
      <c r="C57">
        <v>0</v>
      </c>
      <c r="D57" t="s">
        <v>26</v>
      </c>
      <c r="E57" t="s">
        <v>27</v>
      </c>
      <c r="F57" t="s">
        <v>28</v>
      </c>
      <c r="G57" t="s">
        <v>24</v>
      </c>
      <c r="H57" s="1">
        <v>-8.625</v>
      </c>
      <c r="I57" s="1">
        <v>-5.7249999999999996</v>
      </c>
      <c r="J57" s="1">
        <v>-6.306</v>
      </c>
      <c r="K57" s="1">
        <v>1.5349999999999999</v>
      </c>
      <c r="L57" s="1">
        <v>1.337</v>
      </c>
      <c r="M57" s="1">
        <v>0.61599999999999999</v>
      </c>
      <c r="N57" s="1">
        <v>0.19</v>
      </c>
      <c r="O57" s="1">
        <v>2.5129999999999999</v>
      </c>
      <c r="P57" s="1">
        <v>1.8779999999999999</v>
      </c>
      <c r="Q57" s="1">
        <v>0.96199999999999997</v>
      </c>
      <c r="R57" s="1">
        <v>4.8310000000000004</v>
      </c>
      <c r="S57" s="1">
        <v>1.494</v>
      </c>
      <c r="T57" s="1">
        <v>7.0179999999999998</v>
      </c>
      <c r="U57" s="1">
        <v>5.819</v>
      </c>
      <c r="V57" s="1">
        <v>4.6900000000000004</v>
      </c>
      <c r="W57" s="1">
        <v>4.7350000000000003</v>
      </c>
      <c r="X57" s="1">
        <v>0.81799999999999995</v>
      </c>
      <c r="Y57" s="1">
        <v>3.1349999999999998</v>
      </c>
      <c r="Z57" s="1">
        <v>2.6539999999999999</v>
      </c>
      <c r="AA57" s="1">
        <v>2.161</v>
      </c>
      <c r="AB57" s="1">
        <v>1.1259999999999999</v>
      </c>
      <c r="AC57" s="1">
        <v>0.877</v>
      </c>
      <c r="AD57" s="1">
        <v>1.581</v>
      </c>
      <c r="AE57" s="1">
        <v>1.5620000000000001</v>
      </c>
      <c r="AF57" s="1">
        <v>0.89100000000000001</v>
      </c>
      <c r="AG57" s="1">
        <v>2.7069999999999999</v>
      </c>
      <c r="AH57" s="1">
        <v>4.343</v>
      </c>
      <c r="AI57" s="1">
        <v>1.861</v>
      </c>
      <c r="AJ57" s="1">
        <v>2.1269999999999998</v>
      </c>
      <c r="AK57" s="1">
        <v>-2.0830000000000002</v>
      </c>
      <c r="AL57" s="1">
        <v>2.1059999999999999</v>
      </c>
      <c r="AM57" s="1">
        <v>3.8119999999999998</v>
      </c>
      <c r="AN57" s="1">
        <v>2.8140000000000001</v>
      </c>
      <c r="AO57" s="1">
        <v>2.2389999999999999</v>
      </c>
      <c r="AP57" s="1">
        <v>1.71</v>
      </c>
      <c r="AQ57" s="1">
        <v>2.395</v>
      </c>
      <c r="AR57" s="1">
        <v>2.5419999999999998</v>
      </c>
      <c r="AS57" s="1">
        <v>2.2530000000000001</v>
      </c>
      <c r="AT57" s="1">
        <v>2.4300000000000002</v>
      </c>
      <c r="AU57" s="1">
        <v>2.3849999999999998</v>
      </c>
      <c r="AV57" s="1">
        <f t="shared" si="0"/>
        <v>-8.9819999999999993</v>
      </c>
      <c r="AW57" s="1">
        <f t="shared" si="1"/>
        <v>4.0430000000000001</v>
      </c>
      <c r="AX57" s="1">
        <f t="shared" si="2"/>
        <v>3.2</v>
      </c>
      <c r="AY57" s="1">
        <v>2.8</v>
      </c>
      <c r="AZ57" s="1">
        <v>2.54</v>
      </c>
      <c r="BA57" s="1">
        <v>2.2450000000000001</v>
      </c>
      <c r="BB57" s="1">
        <v>2019</v>
      </c>
      <c r="BC57" s="219">
        <v>0</v>
      </c>
      <c r="BD57" t="s">
        <v>131</v>
      </c>
      <c r="BG57" s="1">
        <v>-8.9819999999999993</v>
      </c>
      <c r="BH57" s="1">
        <v>4.0430000000000001</v>
      </c>
      <c r="BI57" s="1">
        <v>3.2</v>
      </c>
    </row>
    <row r="58" spans="1:61">
      <c r="A58" t="s">
        <v>133</v>
      </c>
      <c r="B58" t="s">
        <v>132</v>
      </c>
      <c r="C58">
        <v>0</v>
      </c>
      <c r="D58" t="s">
        <v>26</v>
      </c>
      <c r="E58" t="s">
        <v>27</v>
      </c>
      <c r="F58" t="s">
        <v>28</v>
      </c>
      <c r="G58" t="s">
        <v>24</v>
      </c>
      <c r="H58" s="1">
        <v>4.8390000000000004</v>
      </c>
      <c r="I58" s="1">
        <v>5.7690000000000001</v>
      </c>
      <c r="J58" s="1">
        <v>2.202</v>
      </c>
      <c r="K58" s="1">
        <v>5.0039999999999996</v>
      </c>
      <c r="L58" s="1">
        <v>1.0109999999999999</v>
      </c>
      <c r="M58" s="1">
        <v>12.904999999999999</v>
      </c>
      <c r="N58" s="1">
        <v>-2.331</v>
      </c>
      <c r="O58" s="1">
        <v>4.4370000000000003</v>
      </c>
      <c r="P58" s="1">
        <v>2.6549999999999998</v>
      </c>
      <c r="Q58" s="1">
        <v>-1.2290000000000001</v>
      </c>
      <c r="R58" s="1">
        <v>2.5369999999999999</v>
      </c>
      <c r="S58" s="1">
        <v>-1.2450000000000001</v>
      </c>
      <c r="T58" s="1">
        <v>33.002000000000002</v>
      </c>
      <c r="U58" s="1">
        <v>10.461</v>
      </c>
      <c r="V58" s="1">
        <v>16.808</v>
      </c>
      <c r="W58" s="1">
        <v>26.51</v>
      </c>
      <c r="X58" s="1">
        <v>52.677999999999997</v>
      </c>
      <c r="Y58" s="1">
        <v>147.97300000000001</v>
      </c>
      <c r="Z58" s="1">
        <v>24.815000000000001</v>
      </c>
      <c r="AA58" s="1">
        <v>26.395</v>
      </c>
      <c r="AB58" s="1">
        <v>110.505</v>
      </c>
      <c r="AC58" s="1">
        <v>60.023000000000003</v>
      </c>
      <c r="AD58" s="1">
        <v>19.620999999999999</v>
      </c>
      <c r="AE58" s="1">
        <v>14.455</v>
      </c>
      <c r="AF58" s="1">
        <v>30.390999999999998</v>
      </c>
      <c r="AG58" s="1">
        <v>8.2100000000000009</v>
      </c>
      <c r="AH58" s="1">
        <v>6.5010000000000003</v>
      </c>
      <c r="AI58" s="1">
        <v>15.282</v>
      </c>
      <c r="AJ58" s="1">
        <v>17.798999999999999</v>
      </c>
      <c r="AK58" s="1">
        <v>1.343</v>
      </c>
      <c r="AL58" s="1">
        <v>-8.9239999999999995</v>
      </c>
      <c r="AM58" s="1">
        <v>6.524</v>
      </c>
      <c r="AN58" s="1">
        <v>8.3130000000000006</v>
      </c>
      <c r="AO58" s="1">
        <v>-4.133</v>
      </c>
      <c r="AP58" s="1">
        <v>0.41499999999999998</v>
      </c>
      <c r="AQ58" s="1">
        <v>-9.11</v>
      </c>
      <c r="AR58" s="1">
        <v>-8.8170000000000002</v>
      </c>
      <c r="AS58" s="1">
        <v>-5.6669999999999998</v>
      </c>
      <c r="AT58" s="1">
        <v>-5.8010000000000002</v>
      </c>
      <c r="AU58" s="1">
        <v>-6.1</v>
      </c>
      <c r="AV58" s="1">
        <f t="shared" si="0"/>
        <v>-6.0170000000000003</v>
      </c>
      <c r="AW58" s="1">
        <f t="shared" si="1"/>
        <v>2.1960000000000002</v>
      </c>
      <c r="AX58" s="1">
        <f t="shared" si="2"/>
        <v>-4.7</v>
      </c>
      <c r="AY58" s="1">
        <v>-1.3420000000000001</v>
      </c>
      <c r="AZ58" s="1">
        <v>-1.6279999999999999</v>
      </c>
      <c r="BA58" s="1">
        <v>-2.1890000000000001</v>
      </c>
      <c r="BB58" s="1">
        <v>2017</v>
      </c>
      <c r="BC58" s="219">
        <v>0</v>
      </c>
      <c r="BD58" t="s">
        <v>133</v>
      </c>
      <c r="BG58" s="1">
        <v>-6.0170000000000003</v>
      </c>
      <c r="BH58" s="1">
        <v>2.1960000000000002</v>
      </c>
      <c r="BI58" s="1">
        <v>-4.7</v>
      </c>
    </row>
    <row r="59" spans="1:61">
      <c r="A59" t="s">
        <v>135</v>
      </c>
      <c r="B59" t="s">
        <v>134</v>
      </c>
      <c r="C59">
        <v>0</v>
      </c>
      <c r="D59" t="s">
        <v>26</v>
      </c>
      <c r="E59" t="s">
        <v>27</v>
      </c>
      <c r="F59" t="s">
        <v>28</v>
      </c>
      <c r="G59" t="s">
        <v>24</v>
      </c>
      <c r="H59" s="1" t="s">
        <v>29</v>
      </c>
      <c r="I59" s="1" t="s">
        <v>29</v>
      </c>
      <c r="J59" s="1" t="s">
        <v>29</v>
      </c>
      <c r="K59" s="1" t="s">
        <v>29</v>
      </c>
      <c r="L59" s="1" t="s">
        <v>29</v>
      </c>
      <c r="M59" s="1" t="s">
        <v>29</v>
      </c>
      <c r="N59" s="1" t="s">
        <v>29</v>
      </c>
      <c r="O59" s="1" t="s">
        <v>29</v>
      </c>
      <c r="P59" s="1" t="s">
        <v>29</v>
      </c>
      <c r="Q59" s="1" t="s">
        <v>29</v>
      </c>
      <c r="R59" s="1" t="s">
        <v>29</v>
      </c>
      <c r="S59" s="1" t="s">
        <v>29</v>
      </c>
      <c r="T59" s="1" t="s">
        <v>29</v>
      </c>
      <c r="U59" s="1">
        <v>12.882</v>
      </c>
      <c r="V59" s="1">
        <v>20.917999999999999</v>
      </c>
      <c r="W59" s="1">
        <v>2.3250000000000002</v>
      </c>
      <c r="X59" s="1">
        <v>9.1359999999999992</v>
      </c>
      <c r="Y59" s="1">
        <v>7.9</v>
      </c>
      <c r="Z59" s="1">
        <v>1.966</v>
      </c>
      <c r="AA59" s="1">
        <v>0.187</v>
      </c>
      <c r="AB59" s="1">
        <v>-12.355</v>
      </c>
      <c r="AC59" s="1">
        <v>8.7550000000000008</v>
      </c>
      <c r="AD59" s="1">
        <v>3.0049999999999999</v>
      </c>
      <c r="AE59" s="1">
        <v>-2.6560000000000001</v>
      </c>
      <c r="AF59" s="1">
        <v>1.452</v>
      </c>
      <c r="AG59" s="1">
        <v>2.5739999999999998</v>
      </c>
      <c r="AH59" s="1">
        <v>-0.96899999999999997</v>
      </c>
      <c r="AI59" s="1">
        <v>1.427</v>
      </c>
      <c r="AJ59" s="1">
        <v>-19.436</v>
      </c>
      <c r="AK59" s="1">
        <v>12.179</v>
      </c>
      <c r="AL59" s="1">
        <v>10.853</v>
      </c>
      <c r="AM59" s="1">
        <v>25.71</v>
      </c>
      <c r="AN59" s="1">
        <v>1.8859999999999999</v>
      </c>
      <c r="AO59" s="1">
        <v>-10.456</v>
      </c>
      <c r="AP59" s="1">
        <v>30.934000000000001</v>
      </c>
      <c r="AQ59" s="1">
        <v>-20.620999999999999</v>
      </c>
      <c r="AR59" s="1">
        <v>7.391</v>
      </c>
      <c r="AS59" s="1">
        <v>-10.015000000000001</v>
      </c>
      <c r="AT59" s="1">
        <v>13.032</v>
      </c>
      <c r="AU59" s="1">
        <v>3.8359999999999999</v>
      </c>
      <c r="AV59" s="1">
        <f t="shared" si="0"/>
        <v>-0.627</v>
      </c>
      <c r="AW59" s="1">
        <f t="shared" si="1"/>
        <v>5.7380000000000004</v>
      </c>
      <c r="AX59" s="1">
        <f t="shared" si="2"/>
        <v>3.7429999999999999</v>
      </c>
      <c r="AY59" s="1">
        <v>3.8879999999999999</v>
      </c>
      <c r="AZ59" s="1">
        <v>3.9169999999999998</v>
      </c>
      <c r="BA59" s="1">
        <v>3.9489999999999998</v>
      </c>
      <c r="BB59" s="1">
        <v>2018</v>
      </c>
      <c r="BC59" s="219">
        <v>0</v>
      </c>
      <c r="BD59" t="s">
        <v>135</v>
      </c>
      <c r="BG59" s="1">
        <v>-0.627</v>
      </c>
      <c r="BH59" s="1">
        <v>5.7380000000000004</v>
      </c>
      <c r="BI59" s="1">
        <v>3.7429999999999999</v>
      </c>
    </row>
    <row r="60" spans="1:61">
      <c r="A60" t="s">
        <v>137</v>
      </c>
      <c r="B60" t="s">
        <v>136</v>
      </c>
      <c r="C60">
        <v>1</v>
      </c>
      <c r="D60" t="s">
        <v>26</v>
      </c>
      <c r="E60" t="s">
        <v>27</v>
      </c>
      <c r="F60" t="s">
        <v>28</v>
      </c>
      <c r="G60" t="s">
        <v>24</v>
      </c>
      <c r="H60" s="1" t="s">
        <v>29</v>
      </c>
      <c r="I60" s="1" t="s">
        <v>29</v>
      </c>
      <c r="J60" s="1" t="s">
        <v>29</v>
      </c>
      <c r="K60" s="1" t="s">
        <v>29</v>
      </c>
      <c r="L60" s="1" t="s">
        <v>29</v>
      </c>
      <c r="M60" s="1" t="s">
        <v>29</v>
      </c>
      <c r="N60" s="1" t="s">
        <v>29</v>
      </c>
      <c r="O60" s="1" t="s">
        <v>29</v>
      </c>
      <c r="P60" s="1" t="s">
        <v>29</v>
      </c>
      <c r="Q60" s="1" t="s">
        <v>29</v>
      </c>
      <c r="R60" s="1" t="s">
        <v>29</v>
      </c>
      <c r="S60" s="1" t="s">
        <v>29</v>
      </c>
      <c r="T60" s="1" t="s">
        <v>29</v>
      </c>
      <c r="U60" s="1" t="s">
        <v>29</v>
      </c>
      <c r="V60" s="1">
        <v>-1.6419999999999999</v>
      </c>
      <c r="W60" s="1">
        <v>2.1549999999999998</v>
      </c>
      <c r="X60" s="1">
        <v>4.9359999999999999</v>
      </c>
      <c r="Y60" s="1">
        <v>13.045999999999999</v>
      </c>
      <c r="Z60" s="1">
        <v>4.33</v>
      </c>
      <c r="AA60" s="1">
        <v>-0.40300000000000002</v>
      </c>
      <c r="AB60" s="1">
        <v>10.106</v>
      </c>
      <c r="AC60" s="1">
        <v>5.98</v>
      </c>
      <c r="AD60" s="1">
        <v>6.8019999999999996</v>
      </c>
      <c r="AE60" s="1">
        <v>7.5670000000000002</v>
      </c>
      <c r="AF60" s="1">
        <v>6.7670000000000003</v>
      </c>
      <c r="AG60" s="1">
        <v>9.49</v>
      </c>
      <c r="AH60" s="1">
        <v>9.7189999999999994</v>
      </c>
      <c r="AI60" s="1">
        <v>7.5739999999999998</v>
      </c>
      <c r="AJ60" s="1">
        <v>-5.0890000000000004</v>
      </c>
      <c r="AK60" s="1">
        <v>-14.433999999999999</v>
      </c>
      <c r="AL60" s="1">
        <v>2.69</v>
      </c>
      <c r="AM60" s="1">
        <v>7.444</v>
      </c>
      <c r="AN60" s="1">
        <v>3.125</v>
      </c>
      <c r="AO60" s="1">
        <v>1.3460000000000001</v>
      </c>
      <c r="AP60" s="1">
        <v>2.9870000000000001</v>
      </c>
      <c r="AQ60" s="1">
        <v>1.845</v>
      </c>
      <c r="AR60" s="1">
        <v>3.1880000000000002</v>
      </c>
      <c r="AS60" s="1">
        <v>5.4989999999999997</v>
      </c>
      <c r="AT60" s="1">
        <v>4.3550000000000004</v>
      </c>
      <c r="AU60" s="1">
        <v>4.9960000000000004</v>
      </c>
      <c r="AV60" s="1">
        <f t="shared" si="0"/>
        <v>-5.2</v>
      </c>
      <c r="AW60" s="1">
        <f t="shared" si="1"/>
        <v>4.5</v>
      </c>
      <c r="AX60" s="1">
        <f t="shared" si="2"/>
        <v>3.7</v>
      </c>
      <c r="AY60" s="1">
        <v>3.2</v>
      </c>
      <c r="AZ60" s="1">
        <v>3</v>
      </c>
      <c r="BA60" s="1">
        <v>3</v>
      </c>
      <c r="BB60" s="1">
        <v>2019</v>
      </c>
      <c r="BC60" s="219">
        <v>0</v>
      </c>
      <c r="BD60" t="s">
        <v>137</v>
      </c>
      <c r="BG60" s="1">
        <v>-5.2</v>
      </c>
      <c r="BH60" s="1">
        <v>4.5</v>
      </c>
      <c r="BI60" s="1">
        <v>3.7</v>
      </c>
    </row>
    <row r="61" spans="1:61">
      <c r="A61" t="s">
        <v>139</v>
      </c>
      <c r="B61" t="s">
        <v>138</v>
      </c>
      <c r="C61">
        <v>0</v>
      </c>
      <c r="D61" t="s">
        <v>26</v>
      </c>
      <c r="E61" t="s">
        <v>27</v>
      </c>
      <c r="F61" t="s">
        <v>28</v>
      </c>
      <c r="G61" t="s">
        <v>24</v>
      </c>
      <c r="H61" s="1">
        <v>-3.8109999999999999</v>
      </c>
      <c r="I61" s="1">
        <v>6.9020000000000001</v>
      </c>
      <c r="J61" s="1">
        <v>1.4390000000000001</v>
      </c>
      <c r="K61" s="1">
        <v>-0.54700000000000004</v>
      </c>
      <c r="L61" s="1">
        <v>2.4809999999999999</v>
      </c>
      <c r="M61" s="1">
        <v>1.9239999999999999</v>
      </c>
      <c r="N61" s="1">
        <v>18.584</v>
      </c>
      <c r="O61" s="1">
        <v>10.016</v>
      </c>
      <c r="P61" s="1">
        <v>7.5709999999999997</v>
      </c>
      <c r="Q61" s="1">
        <v>9.4079999999999995</v>
      </c>
      <c r="R61" s="1">
        <v>9.859</v>
      </c>
      <c r="S61" s="1">
        <v>1.76</v>
      </c>
      <c r="T61" s="1">
        <v>3.2269999999999999</v>
      </c>
      <c r="U61" s="1">
        <v>3.1059999999999999</v>
      </c>
      <c r="V61" s="1">
        <v>2.4009999999999998</v>
      </c>
      <c r="W61" s="1">
        <v>4.8259999999999996</v>
      </c>
      <c r="X61" s="1">
        <v>3.8420000000000001</v>
      </c>
      <c r="Y61" s="1">
        <v>3.1030000000000002</v>
      </c>
      <c r="Z61" s="1">
        <v>2.6040000000000001</v>
      </c>
      <c r="AA61" s="1">
        <v>2.9510000000000001</v>
      </c>
      <c r="AB61" s="1">
        <v>1.76</v>
      </c>
      <c r="AC61" s="1">
        <v>1.0549999999999999</v>
      </c>
      <c r="AD61" s="1">
        <v>4.38</v>
      </c>
      <c r="AE61" s="1">
        <v>3.88</v>
      </c>
      <c r="AF61" s="1">
        <v>3.6240000000000001</v>
      </c>
      <c r="AG61" s="1">
        <v>5.9989999999999997</v>
      </c>
      <c r="AH61" s="1">
        <v>5.992</v>
      </c>
      <c r="AI61" s="1">
        <v>4.4349999999999996</v>
      </c>
      <c r="AJ61" s="1">
        <v>0.82199999999999995</v>
      </c>
      <c r="AK61" s="1">
        <v>1.5649999999999999</v>
      </c>
      <c r="AL61" s="1">
        <v>3.794</v>
      </c>
      <c r="AM61" s="1">
        <v>2.2469999999999999</v>
      </c>
      <c r="AN61" s="1">
        <v>5.391</v>
      </c>
      <c r="AO61" s="1">
        <v>3.8620000000000001</v>
      </c>
      <c r="AP61" s="1">
        <v>0.91300000000000003</v>
      </c>
      <c r="AQ61" s="1">
        <v>2.3119999999999998</v>
      </c>
      <c r="AR61" s="1">
        <v>1.268</v>
      </c>
      <c r="AS61" s="1">
        <v>2.0249999999999999</v>
      </c>
      <c r="AT61" s="1">
        <v>2.351</v>
      </c>
      <c r="AU61" s="1">
        <v>1.1459999999999999</v>
      </c>
      <c r="AV61" s="1">
        <f t="shared" si="0"/>
        <v>-3.4649999999999999</v>
      </c>
      <c r="AW61" s="1">
        <f t="shared" si="1"/>
        <v>1.4359999999999999</v>
      </c>
      <c r="AX61" s="1">
        <f t="shared" si="2"/>
        <v>0.79600000000000004</v>
      </c>
      <c r="AY61" s="1">
        <v>0.97499999999999998</v>
      </c>
      <c r="AZ61" s="1">
        <v>1.905</v>
      </c>
      <c r="BA61" s="1">
        <v>2.093</v>
      </c>
      <c r="BB61" s="1">
        <v>2018</v>
      </c>
      <c r="BC61" s="219">
        <v>0</v>
      </c>
      <c r="BD61" t="s">
        <v>139</v>
      </c>
      <c r="BG61" s="1">
        <v>-3.4649999999999999</v>
      </c>
      <c r="BH61" s="1">
        <v>1.4359999999999999</v>
      </c>
      <c r="BI61" s="1">
        <v>0.79600000000000004</v>
      </c>
    </row>
    <row r="62" spans="1:61">
      <c r="A62" t="s">
        <v>141</v>
      </c>
      <c r="B62" t="s">
        <v>140</v>
      </c>
      <c r="C62">
        <v>0</v>
      </c>
      <c r="D62" t="s">
        <v>26</v>
      </c>
      <c r="E62" t="s">
        <v>27</v>
      </c>
      <c r="F62" t="s">
        <v>28</v>
      </c>
      <c r="G62" t="s">
        <v>24</v>
      </c>
      <c r="H62" s="1">
        <v>3.9969999999999999</v>
      </c>
      <c r="I62" s="1" t="s">
        <v>36</v>
      </c>
      <c r="J62" s="1">
        <v>0.96099999999999997</v>
      </c>
      <c r="K62" s="1">
        <v>7.8449999999999998</v>
      </c>
      <c r="L62" s="1">
        <v>-2.3050000000000002</v>
      </c>
      <c r="M62" s="1">
        <v>-11.413</v>
      </c>
      <c r="N62" s="1">
        <v>9.6929999999999996</v>
      </c>
      <c r="O62" s="1">
        <v>13.87</v>
      </c>
      <c r="P62" s="1">
        <v>0.57399999999999995</v>
      </c>
      <c r="Q62" s="1">
        <v>-0.45700000000000002</v>
      </c>
      <c r="R62" s="1">
        <v>2.6019999999999999</v>
      </c>
      <c r="S62" s="1">
        <v>-7.218</v>
      </c>
      <c r="T62" s="1">
        <v>-8.907</v>
      </c>
      <c r="U62" s="1">
        <v>13.363</v>
      </c>
      <c r="V62" s="1">
        <v>3.4860000000000002</v>
      </c>
      <c r="W62" s="1">
        <v>6.1210000000000004</v>
      </c>
      <c r="X62" s="1">
        <v>13.532999999999999</v>
      </c>
      <c r="Y62" s="1">
        <v>2.84</v>
      </c>
      <c r="Z62" s="1">
        <v>-4.1849999999999996</v>
      </c>
      <c r="AA62" s="1">
        <v>6.2939999999999996</v>
      </c>
      <c r="AB62" s="1">
        <v>9.8379999999999992</v>
      </c>
      <c r="AC62" s="1">
        <v>7.4</v>
      </c>
      <c r="AD62" s="1">
        <v>1.6</v>
      </c>
      <c r="AE62" s="1">
        <v>-2.1</v>
      </c>
      <c r="AF62" s="1">
        <v>11.7</v>
      </c>
      <c r="AG62" s="1">
        <v>12.6</v>
      </c>
      <c r="AH62" s="1">
        <v>11.5</v>
      </c>
      <c r="AI62" s="1">
        <v>11.8</v>
      </c>
      <c r="AJ62" s="1">
        <v>11.2</v>
      </c>
      <c r="AK62" s="1">
        <v>10</v>
      </c>
      <c r="AL62" s="1">
        <v>10.6</v>
      </c>
      <c r="AM62" s="1">
        <v>11.4</v>
      </c>
      <c r="AN62" s="1">
        <v>8.6999999999999993</v>
      </c>
      <c r="AO62" s="1">
        <v>9.9</v>
      </c>
      <c r="AP62" s="1">
        <v>10.3</v>
      </c>
      <c r="AQ62" s="1">
        <v>10.4</v>
      </c>
      <c r="AR62" s="1">
        <v>8</v>
      </c>
      <c r="AS62" s="1">
        <v>10.210000000000001</v>
      </c>
      <c r="AT62" s="1">
        <v>7.7030000000000003</v>
      </c>
      <c r="AU62" s="1">
        <v>8.9670000000000005</v>
      </c>
      <c r="AV62" s="1">
        <f t="shared" si="0"/>
        <v>1.946</v>
      </c>
      <c r="AW62" s="1">
        <f t="shared" si="1"/>
        <v>-2.3E-2</v>
      </c>
      <c r="AX62" s="1">
        <f t="shared" si="2"/>
        <v>8.9179999999999993</v>
      </c>
      <c r="AY62" s="1">
        <v>8.8320000000000007</v>
      </c>
      <c r="AZ62" s="1">
        <v>8.6180000000000003</v>
      </c>
      <c r="BA62" s="1">
        <v>7.9640000000000004</v>
      </c>
      <c r="BB62" s="1">
        <v>2019</v>
      </c>
      <c r="BC62" s="219">
        <v>0</v>
      </c>
      <c r="BD62" t="s">
        <v>141</v>
      </c>
      <c r="BG62" s="1">
        <v>1.946</v>
      </c>
      <c r="BH62" s="1">
        <v>-2.3E-2</v>
      </c>
      <c r="BI62" s="1">
        <v>8.9179999999999993</v>
      </c>
    </row>
    <row r="63" spans="1:61">
      <c r="A63" t="s">
        <v>143</v>
      </c>
      <c r="B63" t="s">
        <v>142</v>
      </c>
      <c r="C63">
        <v>0</v>
      </c>
      <c r="D63" t="s">
        <v>26</v>
      </c>
      <c r="E63" t="s">
        <v>27</v>
      </c>
      <c r="F63" t="s">
        <v>28</v>
      </c>
      <c r="G63" t="s">
        <v>24</v>
      </c>
      <c r="H63" s="1">
        <v>-1.694</v>
      </c>
      <c r="I63" s="1">
        <v>6.0039999999999996</v>
      </c>
      <c r="J63" s="1">
        <v>-1.0920000000000001</v>
      </c>
      <c r="K63" s="1">
        <v>-4.2119999999999997</v>
      </c>
      <c r="L63" s="1">
        <v>10.106999999999999</v>
      </c>
      <c r="M63" s="1">
        <v>-3.774</v>
      </c>
      <c r="N63" s="1">
        <v>6.5960000000000001</v>
      </c>
      <c r="O63" s="1">
        <v>-7.194</v>
      </c>
      <c r="P63" s="1">
        <v>3.4620000000000002</v>
      </c>
      <c r="Q63" s="1">
        <v>13.888</v>
      </c>
      <c r="R63" s="1">
        <v>5.8019999999999996</v>
      </c>
      <c r="S63" s="1">
        <v>-2.7</v>
      </c>
      <c r="T63" s="1">
        <v>6.1</v>
      </c>
      <c r="U63" s="1">
        <v>2.6</v>
      </c>
      <c r="V63" s="1">
        <v>5.0999999999999996</v>
      </c>
      <c r="W63" s="1">
        <v>2.6</v>
      </c>
      <c r="X63" s="1">
        <v>4.8</v>
      </c>
      <c r="Y63" s="1">
        <v>-2.4</v>
      </c>
      <c r="Z63" s="1">
        <v>1.3</v>
      </c>
      <c r="AA63" s="1">
        <v>8.6999999999999993</v>
      </c>
      <c r="AB63" s="1">
        <v>-1.7</v>
      </c>
      <c r="AC63" s="1">
        <v>1.9</v>
      </c>
      <c r="AD63" s="1">
        <v>3.2</v>
      </c>
      <c r="AE63" s="1">
        <v>0.8</v>
      </c>
      <c r="AF63" s="1">
        <v>5.4</v>
      </c>
      <c r="AG63" s="1">
        <v>-1.3</v>
      </c>
      <c r="AH63" s="1">
        <v>1.9</v>
      </c>
      <c r="AI63" s="1">
        <v>-0.9</v>
      </c>
      <c r="AJ63" s="1">
        <v>1</v>
      </c>
      <c r="AK63" s="1">
        <v>-1.4</v>
      </c>
      <c r="AL63" s="1">
        <v>3</v>
      </c>
      <c r="AM63" s="1">
        <v>2.7</v>
      </c>
      <c r="AN63" s="1">
        <v>1.411</v>
      </c>
      <c r="AO63" s="1">
        <v>4.734</v>
      </c>
      <c r="AP63" s="1">
        <v>5.6040000000000001</v>
      </c>
      <c r="AQ63" s="1">
        <v>4.6639999999999997</v>
      </c>
      <c r="AR63" s="1">
        <v>2.5099999999999998</v>
      </c>
      <c r="AS63" s="1">
        <v>5.4260000000000002</v>
      </c>
      <c r="AT63" s="1">
        <v>3.5259999999999998</v>
      </c>
      <c r="AU63" s="1">
        <v>-1.3</v>
      </c>
      <c r="AV63" s="1">
        <f t="shared" si="0"/>
        <v>-21</v>
      </c>
      <c r="AW63" s="1">
        <f t="shared" si="1"/>
        <v>11.5</v>
      </c>
      <c r="AX63" s="1">
        <f t="shared" si="2"/>
        <v>8.5</v>
      </c>
      <c r="AY63" s="1">
        <v>5</v>
      </c>
      <c r="AZ63" s="1">
        <v>4</v>
      </c>
      <c r="BA63" s="1">
        <v>2.2000000000000002</v>
      </c>
      <c r="BB63" s="1">
        <v>2018</v>
      </c>
      <c r="BC63" s="219">
        <v>0</v>
      </c>
      <c r="BD63" t="s">
        <v>143</v>
      </c>
      <c r="BG63" s="1">
        <v>-21</v>
      </c>
      <c r="BH63" s="1">
        <v>11.5</v>
      </c>
      <c r="BI63" s="1">
        <v>8.5</v>
      </c>
    </row>
    <row r="64" spans="1:61">
      <c r="A64" t="s">
        <v>145</v>
      </c>
      <c r="B64" t="s">
        <v>144</v>
      </c>
      <c r="C64">
        <v>1</v>
      </c>
      <c r="D64" t="s">
        <v>26</v>
      </c>
      <c r="E64" t="s">
        <v>27</v>
      </c>
      <c r="F64" t="s">
        <v>28</v>
      </c>
      <c r="G64" t="s">
        <v>24</v>
      </c>
      <c r="H64" s="1">
        <v>5.673</v>
      </c>
      <c r="I64" s="1">
        <v>1.294</v>
      </c>
      <c r="J64" s="1">
        <v>3.0870000000000002</v>
      </c>
      <c r="K64" s="1">
        <v>3.1219999999999999</v>
      </c>
      <c r="L64" s="1">
        <v>3.2130000000000001</v>
      </c>
      <c r="M64" s="1">
        <v>3.5369999999999999</v>
      </c>
      <c r="N64" s="1">
        <v>2.726</v>
      </c>
      <c r="O64" s="1">
        <v>3.5590000000000002</v>
      </c>
      <c r="P64" s="1">
        <v>5.2110000000000003</v>
      </c>
      <c r="Q64" s="1">
        <v>5.0869999999999997</v>
      </c>
      <c r="R64" s="1">
        <v>0.21099999999999999</v>
      </c>
      <c r="S64" s="1">
        <v>-5.8860000000000001</v>
      </c>
      <c r="T64" s="1">
        <v>-3.294</v>
      </c>
      <c r="U64" s="1">
        <v>-0.66200000000000003</v>
      </c>
      <c r="V64" s="1">
        <v>3.964</v>
      </c>
      <c r="W64" s="1">
        <v>4.2169999999999996</v>
      </c>
      <c r="X64" s="1">
        <v>3.6669999999999998</v>
      </c>
      <c r="Y64" s="1">
        <v>6.3339999999999996</v>
      </c>
      <c r="Z64" s="1">
        <v>5.4569999999999999</v>
      </c>
      <c r="AA64" s="1">
        <v>4.38</v>
      </c>
      <c r="AB64" s="1">
        <v>5.7729999999999997</v>
      </c>
      <c r="AC64" s="1">
        <v>2.61</v>
      </c>
      <c r="AD64" s="1">
        <v>1.7070000000000001</v>
      </c>
      <c r="AE64" s="1">
        <v>2.004</v>
      </c>
      <c r="AF64" s="1">
        <v>3.992</v>
      </c>
      <c r="AG64" s="1">
        <v>2.78</v>
      </c>
      <c r="AH64" s="1">
        <v>4.0279999999999996</v>
      </c>
      <c r="AI64" s="1">
        <v>5.2990000000000004</v>
      </c>
      <c r="AJ64" s="1">
        <v>0.78400000000000003</v>
      </c>
      <c r="AK64" s="1">
        <v>-8.0749999999999993</v>
      </c>
      <c r="AL64" s="1">
        <v>3.1859999999999999</v>
      </c>
      <c r="AM64" s="1">
        <v>2.548</v>
      </c>
      <c r="AN64" s="1">
        <v>-1.397</v>
      </c>
      <c r="AO64" s="1">
        <v>-0.90200000000000002</v>
      </c>
      <c r="AP64" s="1">
        <v>-0.36499999999999999</v>
      </c>
      <c r="AQ64" s="1">
        <v>0.54400000000000004</v>
      </c>
      <c r="AR64" s="1">
        <v>2.76</v>
      </c>
      <c r="AS64" s="1">
        <v>3.27</v>
      </c>
      <c r="AT64" s="1">
        <v>1.516</v>
      </c>
      <c r="AU64" s="1">
        <v>1.147</v>
      </c>
      <c r="AV64" s="1">
        <f t="shared" si="0"/>
        <v>-3.9790000000000001</v>
      </c>
      <c r="AW64" s="1">
        <f t="shared" si="1"/>
        <v>3.5720000000000001</v>
      </c>
      <c r="AX64" s="1">
        <f t="shared" si="2"/>
        <v>2.004</v>
      </c>
      <c r="AY64" s="1">
        <v>1.7509999999999999</v>
      </c>
      <c r="AZ64" s="1">
        <v>1.2869999999999999</v>
      </c>
      <c r="BA64" s="1">
        <v>1.27</v>
      </c>
      <c r="BB64" s="1">
        <v>2019</v>
      </c>
      <c r="BC64" s="219">
        <v>0</v>
      </c>
      <c r="BD64" t="s">
        <v>145</v>
      </c>
      <c r="BG64" s="1">
        <v>-3.9790000000000001</v>
      </c>
      <c r="BH64" s="1">
        <v>3.5720000000000001</v>
      </c>
      <c r="BI64" s="1">
        <v>2.004</v>
      </c>
    </row>
    <row r="65" spans="1:61">
      <c r="A65" t="s">
        <v>147</v>
      </c>
      <c r="B65" t="s">
        <v>146</v>
      </c>
      <c r="C65">
        <v>1</v>
      </c>
      <c r="D65" t="s">
        <v>26</v>
      </c>
      <c r="E65" t="s">
        <v>27</v>
      </c>
      <c r="F65" t="s">
        <v>28</v>
      </c>
      <c r="G65" t="s">
        <v>24</v>
      </c>
      <c r="H65" s="1">
        <v>1.8089999999999999</v>
      </c>
      <c r="I65" s="1">
        <v>1.069</v>
      </c>
      <c r="J65" s="1">
        <v>2.5049999999999999</v>
      </c>
      <c r="K65" s="1">
        <v>1.2410000000000001</v>
      </c>
      <c r="L65" s="1">
        <v>1.514</v>
      </c>
      <c r="M65" s="1">
        <v>1.623</v>
      </c>
      <c r="N65" s="1">
        <v>2.3370000000000002</v>
      </c>
      <c r="O65" s="1">
        <v>2.5619999999999998</v>
      </c>
      <c r="P65" s="1">
        <v>4.7430000000000003</v>
      </c>
      <c r="Q65" s="1">
        <v>4.3440000000000003</v>
      </c>
      <c r="R65" s="1">
        <v>2.9239999999999999</v>
      </c>
      <c r="S65" s="1">
        <v>1.048</v>
      </c>
      <c r="T65" s="1">
        <v>1.599</v>
      </c>
      <c r="U65" s="1">
        <v>-0.629</v>
      </c>
      <c r="V65" s="1">
        <v>2.3580000000000001</v>
      </c>
      <c r="W65" s="1">
        <v>2.1070000000000002</v>
      </c>
      <c r="X65" s="1">
        <v>1.413</v>
      </c>
      <c r="Y65" s="1">
        <v>2.3359999999999999</v>
      </c>
      <c r="Z65" s="1">
        <v>3.589</v>
      </c>
      <c r="AA65" s="1">
        <v>3.4209999999999998</v>
      </c>
      <c r="AB65" s="1">
        <v>3.9239999999999999</v>
      </c>
      <c r="AC65" s="1">
        <v>1.984</v>
      </c>
      <c r="AD65" s="1">
        <v>1.1359999999999999</v>
      </c>
      <c r="AE65" s="1">
        <v>0.82299999999999995</v>
      </c>
      <c r="AF65" s="1">
        <v>2.83</v>
      </c>
      <c r="AG65" s="1">
        <v>1.663</v>
      </c>
      <c r="AH65" s="1">
        <v>2.4489999999999998</v>
      </c>
      <c r="AI65" s="1">
        <v>2.4249999999999998</v>
      </c>
      <c r="AJ65" s="1">
        <v>0.255</v>
      </c>
      <c r="AK65" s="1">
        <v>-2.8730000000000002</v>
      </c>
      <c r="AL65" s="1">
        <v>1.9490000000000001</v>
      </c>
      <c r="AM65" s="1">
        <v>2.1930000000000001</v>
      </c>
      <c r="AN65" s="1">
        <v>0.313</v>
      </c>
      <c r="AO65" s="1">
        <v>0.57599999999999996</v>
      </c>
      <c r="AP65" s="1">
        <v>0.95599999999999996</v>
      </c>
      <c r="AQ65" s="1">
        <v>1.113</v>
      </c>
      <c r="AR65" s="1">
        <v>1.095</v>
      </c>
      <c r="AS65" s="1">
        <v>2.2909999999999999</v>
      </c>
      <c r="AT65" s="1">
        <v>1.7929999999999999</v>
      </c>
      <c r="AU65" s="1">
        <v>1.5089999999999999</v>
      </c>
      <c r="AV65" s="1">
        <f t="shared" si="0"/>
        <v>-9</v>
      </c>
      <c r="AW65" s="1">
        <f t="shared" si="1"/>
        <v>5.5</v>
      </c>
      <c r="AX65" s="1">
        <f t="shared" si="2"/>
        <v>4.0999999999999996</v>
      </c>
      <c r="AY65" s="1">
        <v>2.2919999999999998</v>
      </c>
      <c r="AZ65" s="1">
        <v>1.925</v>
      </c>
      <c r="BA65" s="1">
        <v>1.6779999999999999</v>
      </c>
      <c r="BB65" s="1">
        <v>2019</v>
      </c>
      <c r="BC65" s="219">
        <v>1</v>
      </c>
      <c r="BD65" t="s">
        <v>147</v>
      </c>
      <c r="BG65" s="1">
        <v>-9.7569999999999997</v>
      </c>
      <c r="BH65" s="1">
        <v>6.0259999999999998</v>
      </c>
      <c r="BI65" s="1">
        <v>2.8620000000000001</v>
      </c>
    </row>
    <row r="66" spans="1:61">
      <c r="A66" t="s">
        <v>149</v>
      </c>
      <c r="B66" t="s">
        <v>148</v>
      </c>
      <c r="C66">
        <v>0</v>
      </c>
      <c r="D66" t="s">
        <v>26</v>
      </c>
      <c r="E66" t="s">
        <v>27</v>
      </c>
      <c r="F66" t="s">
        <v>28</v>
      </c>
      <c r="G66" t="s">
        <v>24</v>
      </c>
      <c r="H66" s="1" t="s">
        <v>36</v>
      </c>
      <c r="I66" s="1">
        <v>-4</v>
      </c>
      <c r="J66" s="1">
        <v>4.0999999999999996</v>
      </c>
      <c r="K66" s="1">
        <v>2</v>
      </c>
      <c r="L66" s="1">
        <v>4.9000000000000004</v>
      </c>
      <c r="M66" s="1">
        <v>5.8</v>
      </c>
      <c r="N66" s="1">
        <v>-2.1</v>
      </c>
      <c r="O66" s="1">
        <v>-15.4</v>
      </c>
      <c r="P66" s="1">
        <v>3.5</v>
      </c>
      <c r="Q66" s="1">
        <v>15.430999999999999</v>
      </c>
      <c r="R66" s="1">
        <v>5.1470000000000002</v>
      </c>
      <c r="S66" s="1">
        <v>6.1239999999999997</v>
      </c>
      <c r="T66" s="1">
        <v>-3.0870000000000002</v>
      </c>
      <c r="U66" s="1">
        <v>3.9470000000000001</v>
      </c>
      <c r="V66" s="1">
        <v>3.7130000000000001</v>
      </c>
      <c r="W66" s="1">
        <v>4.9740000000000002</v>
      </c>
      <c r="X66" s="1">
        <v>3.625</v>
      </c>
      <c r="Y66" s="1">
        <v>5.7380000000000004</v>
      </c>
      <c r="Z66" s="1">
        <v>3.4780000000000002</v>
      </c>
      <c r="AA66" s="1">
        <v>-8.9429999999999996</v>
      </c>
      <c r="AB66" s="1">
        <v>-1.883</v>
      </c>
      <c r="AC66" s="1">
        <v>2.15</v>
      </c>
      <c r="AD66" s="1">
        <v>0.187</v>
      </c>
      <c r="AE66" s="1">
        <v>1.7010000000000001</v>
      </c>
      <c r="AF66" s="1">
        <v>1.1200000000000001</v>
      </c>
      <c r="AG66" s="1">
        <v>-0.78600000000000003</v>
      </c>
      <c r="AH66" s="1">
        <v>-1.9079999999999999</v>
      </c>
      <c r="AI66" s="1">
        <v>6.3330000000000002</v>
      </c>
      <c r="AJ66" s="1">
        <v>1.7330000000000001</v>
      </c>
      <c r="AK66" s="1">
        <v>-2.2789999999999999</v>
      </c>
      <c r="AL66" s="1">
        <v>6.27</v>
      </c>
      <c r="AM66" s="1">
        <v>7.0919999999999996</v>
      </c>
      <c r="AN66" s="1">
        <v>5.2510000000000003</v>
      </c>
      <c r="AO66" s="1">
        <v>5.5170000000000003</v>
      </c>
      <c r="AP66" s="1">
        <v>4.4349999999999996</v>
      </c>
      <c r="AQ66" s="1">
        <v>3.879</v>
      </c>
      <c r="AR66" s="1">
        <v>2.0910000000000002</v>
      </c>
      <c r="AS66" s="1">
        <v>0.47299999999999998</v>
      </c>
      <c r="AT66" s="1">
        <v>1.006</v>
      </c>
      <c r="AU66" s="1">
        <v>3.7770000000000001</v>
      </c>
      <c r="AV66" s="1">
        <f t="shared" si="0"/>
        <v>-2.67</v>
      </c>
      <c r="AW66" s="1">
        <f t="shared" si="1"/>
        <v>2.137</v>
      </c>
      <c r="AX66" s="1">
        <f t="shared" si="2"/>
        <v>3.895</v>
      </c>
      <c r="AY66" s="1">
        <v>4.1779999999999999</v>
      </c>
      <c r="AZ66" s="1">
        <v>4.5129999999999999</v>
      </c>
      <c r="BA66" s="1">
        <v>4.4960000000000004</v>
      </c>
      <c r="BB66" s="1">
        <v>2019</v>
      </c>
      <c r="BC66" s="219">
        <v>0</v>
      </c>
      <c r="BD66" t="s">
        <v>149</v>
      </c>
      <c r="BG66" s="1">
        <v>-2.67</v>
      </c>
      <c r="BH66" s="1">
        <v>2.137</v>
      </c>
      <c r="BI66" s="1">
        <v>3.895</v>
      </c>
    </row>
    <row r="67" spans="1:61">
      <c r="A67" t="s">
        <v>425</v>
      </c>
      <c r="B67" t="s">
        <v>150</v>
      </c>
      <c r="C67">
        <v>0</v>
      </c>
      <c r="D67" t="s">
        <v>26</v>
      </c>
      <c r="E67" t="s">
        <v>27</v>
      </c>
      <c r="F67" t="s">
        <v>28</v>
      </c>
      <c r="G67" t="s">
        <v>24</v>
      </c>
      <c r="H67" s="1">
        <v>0.70499999999999996</v>
      </c>
      <c r="I67" s="1">
        <v>-9.5229999999999997</v>
      </c>
      <c r="J67" s="1">
        <v>20.759</v>
      </c>
      <c r="K67" s="1">
        <v>13.518000000000001</v>
      </c>
      <c r="L67" s="1">
        <v>-7.62</v>
      </c>
      <c r="M67" s="1">
        <v>3.649</v>
      </c>
      <c r="N67" s="1">
        <v>2.3639999999999999</v>
      </c>
      <c r="O67" s="1">
        <v>2.8</v>
      </c>
      <c r="P67" s="1">
        <v>1.702</v>
      </c>
      <c r="Q67" s="1">
        <v>4.3310000000000004</v>
      </c>
      <c r="R67" s="1">
        <v>5.6959999999999997</v>
      </c>
      <c r="S67" s="1">
        <v>2.1629999999999998</v>
      </c>
      <c r="T67" s="1">
        <v>1.7629999999999999</v>
      </c>
      <c r="U67" s="1">
        <v>3.8330000000000002</v>
      </c>
      <c r="V67" s="1">
        <v>-3.3980000000000001</v>
      </c>
      <c r="W67" s="1">
        <v>3.32</v>
      </c>
      <c r="X67" s="1">
        <v>2.9060000000000001</v>
      </c>
      <c r="Y67" s="1">
        <v>1.417</v>
      </c>
      <c r="Z67" s="1">
        <v>6.5</v>
      </c>
      <c r="AA67" s="1">
        <v>6.399</v>
      </c>
      <c r="AB67" s="1">
        <v>5.5250000000000004</v>
      </c>
      <c r="AC67" s="1">
        <v>5.7530000000000001</v>
      </c>
      <c r="AD67" s="1">
        <v>-3.2469999999999999</v>
      </c>
      <c r="AE67" s="1">
        <v>6.8739999999999997</v>
      </c>
      <c r="AF67" s="1">
        <v>7.0460000000000003</v>
      </c>
      <c r="AG67" s="1">
        <v>-2.3519999999999999</v>
      </c>
      <c r="AH67" s="1">
        <v>-0.55600000000000005</v>
      </c>
      <c r="AI67" s="1">
        <v>3.0430000000000001</v>
      </c>
      <c r="AJ67" s="1">
        <v>6.2560000000000002</v>
      </c>
      <c r="AK67" s="1">
        <v>6.6660000000000004</v>
      </c>
      <c r="AL67" s="1">
        <v>5.9080000000000004</v>
      </c>
      <c r="AM67" s="1">
        <v>-8.1300000000000008</v>
      </c>
      <c r="AN67" s="1">
        <v>5.242</v>
      </c>
      <c r="AO67" s="1">
        <v>2.8730000000000002</v>
      </c>
      <c r="AP67" s="1">
        <v>-1.407</v>
      </c>
      <c r="AQ67" s="1">
        <v>4.0579999999999998</v>
      </c>
      <c r="AR67" s="1">
        <v>1.9430000000000001</v>
      </c>
      <c r="AS67" s="1">
        <v>4.8230000000000004</v>
      </c>
      <c r="AT67" s="1">
        <v>7.2350000000000003</v>
      </c>
      <c r="AU67" s="1">
        <v>6.0570000000000004</v>
      </c>
      <c r="AV67" s="1">
        <f t="shared" si="0"/>
        <v>-1.8</v>
      </c>
      <c r="AW67" s="1">
        <f t="shared" si="1"/>
        <v>6</v>
      </c>
      <c r="AX67" s="1">
        <f t="shared" si="2"/>
        <v>6.8</v>
      </c>
      <c r="AY67" s="1">
        <v>7</v>
      </c>
      <c r="AZ67" s="1">
        <v>6.5</v>
      </c>
      <c r="BA67" s="1">
        <v>5.8</v>
      </c>
      <c r="BB67" s="1">
        <v>2018</v>
      </c>
      <c r="BC67" s="219">
        <v>0</v>
      </c>
      <c r="BD67" t="s">
        <v>425</v>
      </c>
      <c r="BG67" s="1">
        <v>-1.8</v>
      </c>
      <c r="BH67" s="1">
        <v>6</v>
      </c>
      <c r="BI67" s="1">
        <v>6.8</v>
      </c>
    </row>
    <row r="68" spans="1:61">
      <c r="A68" t="s">
        <v>152</v>
      </c>
      <c r="B68" t="s">
        <v>151</v>
      </c>
      <c r="C68">
        <v>0</v>
      </c>
      <c r="D68" t="s">
        <v>26</v>
      </c>
      <c r="E68" t="s">
        <v>27</v>
      </c>
      <c r="F68" t="s">
        <v>28</v>
      </c>
      <c r="G68" t="s">
        <v>24</v>
      </c>
      <c r="H68" s="1" t="s">
        <v>29</v>
      </c>
      <c r="I68" s="1" t="s">
        <v>29</v>
      </c>
      <c r="J68" s="1" t="s">
        <v>29</v>
      </c>
      <c r="K68" s="1" t="s">
        <v>29</v>
      </c>
      <c r="L68" s="1" t="s">
        <v>29</v>
      </c>
      <c r="M68" s="1" t="s">
        <v>29</v>
      </c>
      <c r="N68" s="1" t="s">
        <v>29</v>
      </c>
      <c r="O68" s="1" t="s">
        <v>29</v>
      </c>
      <c r="P68" s="1" t="s">
        <v>29</v>
      </c>
      <c r="Q68" s="1" t="s">
        <v>29</v>
      </c>
      <c r="R68" s="1" t="s">
        <v>29</v>
      </c>
      <c r="S68" s="1" t="s">
        <v>29</v>
      </c>
      <c r="T68" s="1" t="s">
        <v>29</v>
      </c>
      <c r="U68" s="1" t="s">
        <v>29</v>
      </c>
      <c r="V68" s="1" t="s">
        <v>29</v>
      </c>
      <c r="W68" s="1">
        <v>2.6</v>
      </c>
      <c r="X68" s="1">
        <v>10.5</v>
      </c>
      <c r="Y68" s="1">
        <v>10.519</v>
      </c>
      <c r="Z68" s="1">
        <v>3.105</v>
      </c>
      <c r="AA68" s="1">
        <v>2.8690000000000002</v>
      </c>
      <c r="AB68" s="1">
        <v>1.8380000000000001</v>
      </c>
      <c r="AC68" s="1">
        <v>4.8049999999999997</v>
      </c>
      <c r="AD68" s="1">
        <v>5.4740000000000002</v>
      </c>
      <c r="AE68" s="1">
        <v>11.058</v>
      </c>
      <c r="AF68" s="1">
        <v>5.7939999999999996</v>
      </c>
      <c r="AG68" s="1">
        <v>9.59</v>
      </c>
      <c r="AH68" s="1">
        <v>9.42</v>
      </c>
      <c r="AI68" s="1">
        <v>12.579000000000001</v>
      </c>
      <c r="AJ68" s="1">
        <v>2.419</v>
      </c>
      <c r="AK68" s="1">
        <v>-3.6509999999999998</v>
      </c>
      <c r="AL68" s="1">
        <v>6.2489999999999997</v>
      </c>
      <c r="AM68" s="1">
        <v>7.3579999999999997</v>
      </c>
      <c r="AN68" s="1">
        <v>6.3689999999999998</v>
      </c>
      <c r="AO68" s="1">
        <v>3.621</v>
      </c>
      <c r="AP68" s="1">
        <v>4.431</v>
      </c>
      <c r="AQ68" s="1">
        <v>3.0230000000000001</v>
      </c>
      <c r="AR68" s="1">
        <v>2.9060000000000001</v>
      </c>
      <c r="AS68" s="1">
        <v>4.8419999999999996</v>
      </c>
      <c r="AT68" s="1">
        <v>4.843</v>
      </c>
      <c r="AU68" s="1">
        <v>5.1479999999999997</v>
      </c>
      <c r="AV68" s="1">
        <f t="shared" si="0"/>
        <v>-5</v>
      </c>
      <c r="AW68" s="1">
        <f t="shared" si="1"/>
        <v>4.9850000000000003</v>
      </c>
      <c r="AX68" s="1">
        <f t="shared" si="2"/>
        <v>6</v>
      </c>
      <c r="AY68" s="1">
        <v>5.8</v>
      </c>
      <c r="AZ68" s="1">
        <v>5.5010000000000003</v>
      </c>
      <c r="BA68" s="1">
        <v>5.2</v>
      </c>
      <c r="BB68" s="1">
        <v>2019</v>
      </c>
      <c r="BC68" s="219">
        <v>0</v>
      </c>
      <c r="BD68" t="s">
        <v>152</v>
      </c>
      <c r="BG68" s="1">
        <v>-5</v>
      </c>
      <c r="BH68" s="1">
        <v>4.9850000000000003</v>
      </c>
      <c r="BI68" s="1">
        <v>6</v>
      </c>
    </row>
    <row r="69" spans="1:61">
      <c r="A69" t="s">
        <v>154</v>
      </c>
      <c r="B69" t="s">
        <v>153</v>
      </c>
      <c r="C69">
        <v>1</v>
      </c>
      <c r="D69" t="s">
        <v>26</v>
      </c>
      <c r="E69" t="s">
        <v>27</v>
      </c>
      <c r="F69" t="s">
        <v>28</v>
      </c>
      <c r="G69" t="s">
        <v>24</v>
      </c>
      <c r="H69" s="1">
        <v>1.272</v>
      </c>
      <c r="I69" s="1">
        <v>0.11</v>
      </c>
      <c r="J69" s="1">
        <v>-0.78800000000000003</v>
      </c>
      <c r="K69" s="1">
        <v>1.5549999999999999</v>
      </c>
      <c r="L69" s="1">
        <v>2.8260000000000001</v>
      </c>
      <c r="M69" s="1">
        <v>2.1920000000000002</v>
      </c>
      <c r="N69" s="1">
        <v>2.4169999999999998</v>
      </c>
      <c r="O69" s="1">
        <v>1.4690000000000001</v>
      </c>
      <c r="P69" s="1">
        <v>3.7360000000000002</v>
      </c>
      <c r="Q69" s="1">
        <v>3.9129999999999998</v>
      </c>
      <c r="R69" s="1">
        <v>5.7229999999999999</v>
      </c>
      <c r="S69" s="1">
        <v>5.0110000000000001</v>
      </c>
      <c r="T69" s="1">
        <v>1.92</v>
      </c>
      <c r="U69" s="1">
        <v>-0.97699999999999998</v>
      </c>
      <c r="V69" s="1">
        <v>2.399</v>
      </c>
      <c r="W69" s="1">
        <v>1.5409999999999999</v>
      </c>
      <c r="X69" s="1">
        <v>0.81599999999999995</v>
      </c>
      <c r="Y69" s="1">
        <v>1.7849999999999999</v>
      </c>
      <c r="Z69" s="1">
        <v>2.02</v>
      </c>
      <c r="AA69" s="1">
        <v>1.887</v>
      </c>
      <c r="AB69" s="1">
        <v>2.9039999999999999</v>
      </c>
      <c r="AC69" s="1">
        <v>1.6870000000000001</v>
      </c>
      <c r="AD69" s="1">
        <v>-0.20100000000000001</v>
      </c>
      <c r="AE69" s="1">
        <v>-0.70299999999999996</v>
      </c>
      <c r="AF69" s="1">
        <v>1.1839999999999999</v>
      </c>
      <c r="AG69" s="1">
        <v>0.72599999999999998</v>
      </c>
      <c r="AH69" s="1">
        <v>3.8140000000000001</v>
      </c>
      <c r="AI69" s="1">
        <v>2.9820000000000002</v>
      </c>
      <c r="AJ69" s="1">
        <v>0.95899999999999996</v>
      </c>
      <c r="AK69" s="1">
        <v>-5.6959999999999997</v>
      </c>
      <c r="AL69" s="1">
        <v>4.1849999999999996</v>
      </c>
      <c r="AM69" s="1">
        <v>3.9140000000000001</v>
      </c>
      <c r="AN69" s="1">
        <v>0.42699999999999999</v>
      </c>
      <c r="AO69" s="1">
        <v>0.432</v>
      </c>
      <c r="AP69" s="1">
        <v>2.2170000000000001</v>
      </c>
      <c r="AQ69" s="1">
        <v>1.4870000000000001</v>
      </c>
      <c r="AR69" s="1">
        <v>2.23</v>
      </c>
      <c r="AS69" s="1">
        <v>2.6040000000000001</v>
      </c>
      <c r="AT69" s="1">
        <v>1.268</v>
      </c>
      <c r="AU69" s="1">
        <v>0.55500000000000005</v>
      </c>
      <c r="AV69" s="1">
        <f t="shared" si="0"/>
        <v>-5.4</v>
      </c>
      <c r="AW69" s="1">
        <f t="shared" si="1"/>
        <v>3.5</v>
      </c>
      <c r="AX69" s="1">
        <f t="shared" si="2"/>
        <v>3.1</v>
      </c>
      <c r="AY69" s="1">
        <v>1.79</v>
      </c>
      <c r="AZ69" s="1">
        <v>1.3280000000000001</v>
      </c>
      <c r="BA69" s="1">
        <v>1.198</v>
      </c>
      <c r="BB69" s="1">
        <v>2019</v>
      </c>
      <c r="BC69" s="219">
        <v>1</v>
      </c>
      <c r="BD69" t="s">
        <v>154</v>
      </c>
      <c r="BG69" s="1">
        <v>-5.9829999999999997</v>
      </c>
      <c r="BH69" s="1">
        <v>4.1840000000000002</v>
      </c>
      <c r="BI69" s="1">
        <v>3.0630000000000002</v>
      </c>
    </row>
    <row r="70" spans="1:61">
      <c r="A70" t="s">
        <v>156</v>
      </c>
      <c r="B70" t="s">
        <v>155</v>
      </c>
      <c r="C70">
        <v>0</v>
      </c>
      <c r="D70" t="s">
        <v>26</v>
      </c>
      <c r="E70" t="s">
        <v>27</v>
      </c>
      <c r="F70" t="s">
        <v>28</v>
      </c>
      <c r="G70" t="s">
        <v>24</v>
      </c>
      <c r="H70" s="1">
        <v>0.45300000000000001</v>
      </c>
      <c r="I70" s="1">
        <v>-3.78</v>
      </c>
      <c r="J70" s="1">
        <v>-8.0690000000000008</v>
      </c>
      <c r="K70" s="1">
        <v>-6.21</v>
      </c>
      <c r="L70" s="1">
        <v>9.4670000000000005</v>
      </c>
      <c r="M70" s="1">
        <v>6.5380000000000003</v>
      </c>
      <c r="N70" s="1">
        <v>5.97</v>
      </c>
      <c r="O70" s="1">
        <v>6.6929999999999996</v>
      </c>
      <c r="P70" s="1">
        <v>6.5789999999999997</v>
      </c>
      <c r="Q70" s="1">
        <v>4.5229999999999997</v>
      </c>
      <c r="R70" s="1">
        <v>3.5910000000000002</v>
      </c>
      <c r="S70" s="1">
        <v>4.8049999999999997</v>
      </c>
      <c r="T70" s="1">
        <v>4.3739999999999997</v>
      </c>
      <c r="U70" s="1">
        <v>4.7480000000000002</v>
      </c>
      <c r="V70" s="1">
        <v>3.5190000000000001</v>
      </c>
      <c r="W70" s="1">
        <v>4.2140000000000004</v>
      </c>
      <c r="X70" s="1">
        <v>4.7450000000000001</v>
      </c>
      <c r="Y70" s="1">
        <v>5.8209999999999997</v>
      </c>
      <c r="Z70" s="1">
        <v>4.9960000000000004</v>
      </c>
      <c r="AA70" s="1">
        <v>4.532</v>
      </c>
      <c r="AB70" s="1">
        <v>3.6240000000000001</v>
      </c>
      <c r="AC70" s="1">
        <v>3.8079999999999998</v>
      </c>
      <c r="AD70" s="1">
        <v>4.625</v>
      </c>
      <c r="AE70" s="1">
        <v>5.0960000000000001</v>
      </c>
      <c r="AF70" s="1">
        <v>5.3639999999999999</v>
      </c>
      <c r="AG70" s="1">
        <v>6.2140000000000004</v>
      </c>
      <c r="AH70" s="1">
        <v>5.835</v>
      </c>
      <c r="AI70" s="1">
        <v>4.125</v>
      </c>
      <c r="AJ70" s="1">
        <v>8.9659999999999993</v>
      </c>
      <c r="AK70" s="1">
        <v>5.5460000000000003</v>
      </c>
      <c r="AL70" s="1">
        <v>7.7549999999999999</v>
      </c>
      <c r="AM70" s="1">
        <v>14.198</v>
      </c>
      <c r="AN70" s="1">
        <v>8.5039999999999996</v>
      </c>
      <c r="AO70" s="1">
        <v>7.1890000000000001</v>
      </c>
      <c r="AP70" s="1">
        <v>2.8980000000000001</v>
      </c>
      <c r="AQ70" s="1">
        <v>2.1779999999999999</v>
      </c>
      <c r="AR70" s="1">
        <v>3.448</v>
      </c>
      <c r="AS70" s="1">
        <v>8.1440000000000001</v>
      </c>
      <c r="AT70" s="1">
        <v>6.2640000000000002</v>
      </c>
      <c r="AU70" s="1">
        <v>6.4779999999999998</v>
      </c>
      <c r="AV70" s="1">
        <f t="shared" si="0"/>
        <v>0.92700000000000005</v>
      </c>
      <c r="AW70" s="1">
        <f t="shared" si="1"/>
        <v>4.1970000000000001</v>
      </c>
      <c r="AX70" s="1">
        <f t="shared" si="2"/>
        <v>4.1429999999999998</v>
      </c>
      <c r="AY70" s="1">
        <v>7.3529999999999998</v>
      </c>
      <c r="AZ70" s="1">
        <v>4.5839999999999996</v>
      </c>
      <c r="BA70" s="1">
        <v>4.452</v>
      </c>
      <c r="BB70" s="1">
        <v>2018</v>
      </c>
      <c r="BC70" s="219">
        <v>0</v>
      </c>
      <c r="BD70" t="s">
        <v>156</v>
      </c>
      <c r="BG70" s="1">
        <v>0.92700000000000005</v>
      </c>
      <c r="BH70" s="1">
        <v>4.1970000000000001</v>
      </c>
      <c r="BI70" s="1">
        <v>4.1429999999999998</v>
      </c>
    </row>
    <row r="71" spans="1:61">
      <c r="A71" t="s">
        <v>158</v>
      </c>
      <c r="B71" t="s">
        <v>157</v>
      </c>
      <c r="C71">
        <v>1</v>
      </c>
      <c r="D71" t="s">
        <v>26</v>
      </c>
      <c r="E71" t="s">
        <v>27</v>
      </c>
      <c r="F71" t="s">
        <v>28</v>
      </c>
      <c r="G71" t="s">
        <v>24</v>
      </c>
      <c r="H71" s="1">
        <v>0.67900000000000005</v>
      </c>
      <c r="I71" s="1">
        <v>-1.556</v>
      </c>
      <c r="J71" s="1">
        <v>-1.1299999999999999</v>
      </c>
      <c r="K71" s="1">
        <v>-1.0780000000000001</v>
      </c>
      <c r="L71" s="1">
        <v>2.0070000000000001</v>
      </c>
      <c r="M71" s="1">
        <v>2.5129999999999999</v>
      </c>
      <c r="N71" s="1">
        <v>0.51500000000000001</v>
      </c>
      <c r="O71" s="1">
        <v>-2.2570000000000001</v>
      </c>
      <c r="P71" s="1">
        <v>4.2880000000000003</v>
      </c>
      <c r="Q71" s="1">
        <v>3.7989999999999999</v>
      </c>
      <c r="R71" s="1" t="s">
        <v>36</v>
      </c>
      <c r="S71" s="1">
        <v>3.1019999999999999</v>
      </c>
      <c r="T71" s="1">
        <v>0.69699999999999995</v>
      </c>
      <c r="U71" s="1">
        <v>-1.599</v>
      </c>
      <c r="V71" s="1">
        <v>2</v>
      </c>
      <c r="W71" s="1">
        <v>2.1</v>
      </c>
      <c r="X71" s="1">
        <v>2.8620000000000001</v>
      </c>
      <c r="Y71" s="1">
        <v>4.484</v>
      </c>
      <c r="Z71" s="1">
        <v>3.895</v>
      </c>
      <c r="AA71" s="1">
        <v>3.0720000000000001</v>
      </c>
      <c r="AB71" s="1">
        <v>3.92</v>
      </c>
      <c r="AC71" s="1">
        <v>4.1319999999999997</v>
      </c>
      <c r="AD71" s="1">
        <v>3.923</v>
      </c>
      <c r="AE71" s="1">
        <v>5.7949999999999999</v>
      </c>
      <c r="AF71" s="1">
        <v>5.0609999999999999</v>
      </c>
      <c r="AG71" s="1">
        <v>0.59899999999999998</v>
      </c>
      <c r="AH71" s="1">
        <v>5.6520000000000001</v>
      </c>
      <c r="AI71" s="1">
        <v>3.274</v>
      </c>
      <c r="AJ71" s="1">
        <v>-0.33500000000000002</v>
      </c>
      <c r="AK71" s="1">
        <v>-4.3010000000000002</v>
      </c>
      <c r="AL71" s="1">
        <v>-5.4779999999999998</v>
      </c>
      <c r="AM71" s="1">
        <v>-9.1319999999999997</v>
      </c>
      <c r="AN71" s="1">
        <v>-7.3</v>
      </c>
      <c r="AO71" s="1">
        <v>-3.242</v>
      </c>
      <c r="AP71" s="1">
        <v>0.74</v>
      </c>
      <c r="AQ71" s="1">
        <v>-0.438</v>
      </c>
      <c r="AR71" s="1">
        <v>-0.191</v>
      </c>
      <c r="AS71" s="1">
        <v>1.5049999999999999</v>
      </c>
      <c r="AT71" s="1">
        <v>1.9339999999999999</v>
      </c>
      <c r="AU71" s="1">
        <v>1.87</v>
      </c>
      <c r="AV71" s="1">
        <f t="shared" ref="AV71:AX134" si="3">IF($BC71=0,BG71,VLOOKUP($A71,$BJ$9:$BN$38,3,FALSE))</f>
        <v>-9.5039999999999996</v>
      </c>
      <c r="AW71" s="1">
        <f t="shared" ref="AW71:AW134" si="4">IF($BC71=0,BH71,VLOOKUP($A71,$BJ$9:$BN$38,4,FALSE))</f>
        <v>4.117</v>
      </c>
      <c r="AX71" s="1">
        <f t="shared" ref="AX71:AX134" si="5">IF($BC71=0,BI71,VLOOKUP($A71,$BJ$9:$BN$38,5,FALSE))</f>
        <v>5.5789999999999997</v>
      </c>
      <c r="AY71" s="1">
        <v>3.742</v>
      </c>
      <c r="AZ71" s="1">
        <v>2.4329999999999998</v>
      </c>
      <c r="BA71" s="1">
        <v>1.0109999999999999</v>
      </c>
      <c r="BB71" s="1">
        <v>2019</v>
      </c>
      <c r="BC71" s="219">
        <v>0</v>
      </c>
      <c r="BD71" t="s">
        <v>158</v>
      </c>
      <c r="BG71" s="1">
        <v>-9.5039999999999996</v>
      </c>
      <c r="BH71" s="1">
        <v>4.117</v>
      </c>
      <c r="BI71" s="1">
        <v>5.5789999999999997</v>
      </c>
    </row>
    <row r="72" spans="1:61">
      <c r="A72" t="s">
        <v>160</v>
      </c>
      <c r="B72" t="s">
        <v>159</v>
      </c>
      <c r="C72">
        <v>0</v>
      </c>
      <c r="D72" t="s">
        <v>26</v>
      </c>
      <c r="E72" t="s">
        <v>27</v>
      </c>
      <c r="F72" t="s">
        <v>28</v>
      </c>
      <c r="G72" t="s">
        <v>24</v>
      </c>
      <c r="H72" s="1">
        <v>15.067</v>
      </c>
      <c r="I72" s="1">
        <v>1.375</v>
      </c>
      <c r="J72" s="1">
        <v>4.1070000000000002</v>
      </c>
      <c r="K72" s="1">
        <v>3.2949999999999999</v>
      </c>
      <c r="L72" s="1">
        <v>3.9630000000000001</v>
      </c>
      <c r="M72" s="1">
        <v>5.9880000000000004</v>
      </c>
      <c r="N72" s="1">
        <v>7.3579999999999997</v>
      </c>
      <c r="O72" s="1">
        <v>9.0730000000000004</v>
      </c>
      <c r="P72" s="1">
        <v>2.9159999999999999</v>
      </c>
      <c r="Q72" s="1">
        <v>3.758</v>
      </c>
      <c r="R72" s="1">
        <v>4.2409999999999997</v>
      </c>
      <c r="S72" s="1">
        <v>1.423</v>
      </c>
      <c r="T72" s="1">
        <v>-0.81299999999999994</v>
      </c>
      <c r="U72" s="1">
        <v>-1.956</v>
      </c>
      <c r="V72" s="1">
        <v>1.8380000000000001</v>
      </c>
      <c r="W72" s="1">
        <v>2.1960000000000002</v>
      </c>
      <c r="X72" s="1">
        <v>4.3860000000000001</v>
      </c>
      <c r="Y72" s="1">
        <v>4.9160000000000004</v>
      </c>
      <c r="Z72" s="1">
        <v>11.808</v>
      </c>
      <c r="AA72" s="1">
        <v>6.9809999999999999</v>
      </c>
      <c r="AB72" s="1">
        <v>5.0629999999999997</v>
      </c>
      <c r="AC72" s="1">
        <v>-2.024</v>
      </c>
      <c r="AD72" s="1">
        <v>3.4380000000000002</v>
      </c>
      <c r="AE72" s="1">
        <v>9.4640000000000004</v>
      </c>
      <c r="AF72" s="1">
        <v>-0.64700000000000002</v>
      </c>
      <c r="AG72" s="1">
        <v>13.273</v>
      </c>
      <c r="AH72" s="1">
        <v>-3.9929999999999999</v>
      </c>
      <c r="AI72" s="1">
        <v>6.1239999999999997</v>
      </c>
      <c r="AJ72" s="1">
        <v>0.94799999999999995</v>
      </c>
      <c r="AK72" s="1">
        <v>-6.6130000000000004</v>
      </c>
      <c r="AL72" s="1">
        <v>-0.51100000000000001</v>
      </c>
      <c r="AM72" s="1">
        <v>0.76500000000000001</v>
      </c>
      <c r="AN72" s="1">
        <v>-1.155</v>
      </c>
      <c r="AO72" s="1">
        <v>2.351</v>
      </c>
      <c r="AP72" s="1">
        <v>7.3419999999999996</v>
      </c>
      <c r="AQ72" s="1">
        <v>6.4450000000000003</v>
      </c>
      <c r="AR72" s="1">
        <v>3.74</v>
      </c>
      <c r="AS72" s="1">
        <v>4.4390000000000001</v>
      </c>
      <c r="AT72" s="1">
        <v>4.141</v>
      </c>
      <c r="AU72" s="1">
        <v>2.992</v>
      </c>
      <c r="AV72" s="1">
        <f t="shared" si="3"/>
        <v>-11.779</v>
      </c>
      <c r="AW72" s="1">
        <f t="shared" si="4"/>
        <v>3.0489999999999999</v>
      </c>
      <c r="AX72" s="1">
        <f t="shared" si="5"/>
        <v>5.1260000000000003</v>
      </c>
      <c r="AY72" s="1">
        <v>5.0369999999999999</v>
      </c>
      <c r="AZ72" s="1">
        <v>3.3809999999999998</v>
      </c>
      <c r="BA72" s="1">
        <v>2.7349999999999999</v>
      </c>
      <c r="BB72" s="1">
        <v>2019</v>
      </c>
      <c r="BC72" s="219">
        <v>0</v>
      </c>
      <c r="BD72" t="s">
        <v>160</v>
      </c>
      <c r="BG72" s="1">
        <v>-11.779</v>
      </c>
      <c r="BH72" s="1">
        <v>3.0489999999999999</v>
      </c>
      <c r="BI72" s="1">
        <v>5.1260000000000003</v>
      </c>
    </row>
    <row r="73" spans="1:61">
      <c r="A73" t="s">
        <v>162</v>
      </c>
      <c r="B73" t="s">
        <v>161</v>
      </c>
      <c r="C73">
        <v>0</v>
      </c>
      <c r="D73" t="s">
        <v>26</v>
      </c>
      <c r="E73" t="s">
        <v>27</v>
      </c>
      <c r="F73" t="s">
        <v>28</v>
      </c>
      <c r="G73" t="s">
        <v>24</v>
      </c>
      <c r="H73" s="1">
        <v>3.7</v>
      </c>
      <c r="I73" s="1">
        <v>0.64400000000000002</v>
      </c>
      <c r="J73" s="1">
        <v>-3.5419999999999998</v>
      </c>
      <c r="K73" s="1">
        <v>-2.528</v>
      </c>
      <c r="L73" s="1">
        <v>0.51</v>
      </c>
      <c r="M73" s="1">
        <v>-0.6</v>
      </c>
      <c r="N73" s="1">
        <v>0.1</v>
      </c>
      <c r="O73" s="1">
        <v>3.5790000000000002</v>
      </c>
      <c r="P73" s="1">
        <v>3.8919999999999999</v>
      </c>
      <c r="Q73" s="1">
        <v>3.9430000000000001</v>
      </c>
      <c r="R73" s="1">
        <v>3.101</v>
      </c>
      <c r="S73" s="1">
        <v>3</v>
      </c>
      <c r="T73" s="1">
        <v>4.5999999999999996</v>
      </c>
      <c r="U73" s="1">
        <v>3.4</v>
      </c>
      <c r="V73" s="1">
        <v>3.5</v>
      </c>
      <c r="W73" s="1">
        <v>4.4000000000000004</v>
      </c>
      <c r="X73" s="1">
        <v>2.8</v>
      </c>
      <c r="Y73" s="1">
        <v>4.0999999999999996</v>
      </c>
      <c r="Z73" s="1">
        <v>4.5999999999999996</v>
      </c>
      <c r="AA73" s="1">
        <v>3.7</v>
      </c>
      <c r="AB73" s="1">
        <v>2.5</v>
      </c>
      <c r="AC73" s="1">
        <v>2.4</v>
      </c>
      <c r="AD73" s="1">
        <v>4.2439999999999998</v>
      </c>
      <c r="AE73" s="1">
        <v>2.617</v>
      </c>
      <c r="AF73" s="1">
        <v>2.9689999999999999</v>
      </c>
      <c r="AG73" s="1">
        <v>3.0649999999999999</v>
      </c>
      <c r="AH73" s="1">
        <v>5.5750000000000002</v>
      </c>
      <c r="AI73" s="1">
        <v>6.0490000000000004</v>
      </c>
      <c r="AJ73" s="1">
        <v>3.6619999999999999</v>
      </c>
      <c r="AK73" s="1">
        <v>0.63200000000000001</v>
      </c>
      <c r="AL73" s="1">
        <v>2.806</v>
      </c>
      <c r="AM73" s="1">
        <v>4.4450000000000003</v>
      </c>
      <c r="AN73" s="1">
        <v>3.1480000000000001</v>
      </c>
      <c r="AO73" s="1">
        <v>3.4849999999999999</v>
      </c>
      <c r="AP73" s="1">
        <v>4.444</v>
      </c>
      <c r="AQ73" s="1">
        <v>4.0919999999999996</v>
      </c>
      <c r="AR73" s="1">
        <v>2.6779999999999999</v>
      </c>
      <c r="AS73" s="1">
        <v>3.0230000000000001</v>
      </c>
      <c r="AT73" s="1">
        <v>3.2149999999999999</v>
      </c>
      <c r="AU73" s="1">
        <v>3.8460000000000001</v>
      </c>
      <c r="AV73" s="1">
        <f t="shared" si="3"/>
        <v>-2</v>
      </c>
      <c r="AW73" s="1">
        <f t="shared" si="4"/>
        <v>3.9510000000000001</v>
      </c>
      <c r="AX73" s="1">
        <f t="shared" si="5"/>
        <v>3.7509999999999999</v>
      </c>
      <c r="AY73" s="1">
        <v>3.5</v>
      </c>
      <c r="AZ73" s="1">
        <v>3.2509999999999999</v>
      </c>
      <c r="BA73" s="1">
        <v>3.2509999999999999</v>
      </c>
      <c r="BB73" s="1">
        <v>2019</v>
      </c>
      <c r="BC73" s="219">
        <v>0</v>
      </c>
      <c r="BD73" t="s">
        <v>162</v>
      </c>
      <c r="BG73" s="1">
        <v>-2</v>
      </c>
      <c r="BH73" s="1">
        <v>3.9510000000000001</v>
      </c>
      <c r="BI73" s="1">
        <v>3.7509999999999999</v>
      </c>
    </row>
    <row r="74" spans="1:61">
      <c r="A74" t="s">
        <v>164</v>
      </c>
      <c r="B74" t="s">
        <v>163</v>
      </c>
      <c r="C74">
        <v>0</v>
      </c>
      <c r="D74" t="s">
        <v>26</v>
      </c>
      <c r="E74" t="s">
        <v>27</v>
      </c>
      <c r="F74" t="s">
        <v>28</v>
      </c>
      <c r="G74" t="s">
        <v>24</v>
      </c>
      <c r="H74" s="1">
        <v>2.601</v>
      </c>
      <c r="I74" s="1">
        <v>0.61</v>
      </c>
      <c r="J74" s="1">
        <v>1.8</v>
      </c>
      <c r="K74" s="1">
        <v>1.3</v>
      </c>
      <c r="L74" s="1">
        <v>1.4</v>
      </c>
      <c r="M74" s="1">
        <v>5</v>
      </c>
      <c r="N74" s="1">
        <v>3.1139999999999999</v>
      </c>
      <c r="O74" s="1">
        <v>3.3</v>
      </c>
      <c r="P74" s="1">
        <v>6.3079999999999998</v>
      </c>
      <c r="Q74" s="1">
        <v>4.0030000000000001</v>
      </c>
      <c r="R74" s="1">
        <v>4.3239999999999998</v>
      </c>
      <c r="S74" s="1">
        <v>2.4969999999999999</v>
      </c>
      <c r="T74" s="1">
        <v>3.2730000000000001</v>
      </c>
      <c r="U74" s="1">
        <v>5.048</v>
      </c>
      <c r="V74" s="1">
        <v>4.0010000000000003</v>
      </c>
      <c r="W74" s="1">
        <v>4.68</v>
      </c>
      <c r="X74" s="1">
        <v>4.4619999999999997</v>
      </c>
      <c r="Y74" s="1">
        <v>5.1820000000000004</v>
      </c>
      <c r="Z74" s="1">
        <v>3.6440000000000001</v>
      </c>
      <c r="AA74" s="1">
        <v>3.8119999999999998</v>
      </c>
      <c r="AB74" s="1">
        <v>2.5030000000000001</v>
      </c>
      <c r="AC74" s="1">
        <v>3.6579999999999999</v>
      </c>
      <c r="AD74" s="1">
        <v>5.165</v>
      </c>
      <c r="AE74" s="1">
        <v>1.2490000000000001</v>
      </c>
      <c r="AF74" s="1">
        <v>2.34</v>
      </c>
      <c r="AG74" s="1">
        <v>2.9969999999999999</v>
      </c>
      <c r="AH74" s="1">
        <v>2.4969999999999999</v>
      </c>
      <c r="AI74" s="1">
        <v>6.5119999999999996</v>
      </c>
      <c r="AJ74" s="1">
        <v>4.1420000000000003</v>
      </c>
      <c r="AK74" s="1">
        <v>-1.538</v>
      </c>
      <c r="AL74" s="1">
        <v>4.2190000000000003</v>
      </c>
      <c r="AM74" s="1">
        <v>5.6139999999999999</v>
      </c>
      <c r="AN74" s="1">
        <v>5.915</v>
      </c>
      <c r="AO74" s="1">
        <v>3.9340000000000002</v>
      </c>
      <c r="AP74" s="1">
        <v>3.7080000000000002</v>
      </c>
      <c r="AQ74" s="1">
        <v>3.8130000000000002</v>
      </c>
      <c r="AR74" s="1">
        <v>10.827999999999999</v>
      </c>
      <c r="AS74" s="1">
        <v>10.337999999999999</v>
      </c>
      <c r="AT74" s="1">
        <v>6.181</v>
      </c>
      <c r="AU74" s="1">
        <v>5.6449999999999996</v>
      </c>
      <c r="AV74" s="1">
        <f t="shared" si="3"/>
        <v>1.4490000000000001</v>
      </c>
      <c r="AW74" s="1">
        <f t="shared" si="4"/>
        <v>6.6470000000000002</v>
      </c>
      <c r="AX74" s="1">
        <f t="shared" si="5"/>
        <v>7.01</v>
      </c>
      <c r="AY74" s="1">
        <v>5.23</v>
      </c>
      <c r="AZ74" s="1">
        <v>5.0019999999999998</v>
      </c>
      <c r="BA74" s="1">
        <v>4.9619999999999997</v>
      </c>
      <c r="BB74" s="1">
        <v>2018</v>
      </c>
      <c r="BC74" s="219">
        <v>0</v>
      </c>
      <c r="BD74" t="s">
        <v>164</v>
      </c>
      <c r="BG74" s="1">
        <v>1.4490000000000001</v>
      </c>
      <c r="BH74" s="1">
        <v>6.6470000000000002</v>
      </c>
      <c r="BI74" s="1">
        <v>7.01</v>
      </c>
    </row>
    <row r="75" spans="1:61">
      <c r="A75" t="s">
        <v>166</v>
      </c>
      <c r="B75" t="s">
        <v>165</v>
      </c>
      <c r="C75">
        <v>0</v>
      </c>
      <c r="D75" t="s">
        <v>26</v>
      </c>
      <c r="E75" t="s">
        <v>27</v>
      </c>
      <c r="F75" t="s">
        <v>28</v>
      </c>
      <c r="G75" t="s">
        <v>24</v>
      </c>
      <c r="H75" s="1" t="s">
        <v>29</v>
      </c>
      <c r="I75" s="1">
        <v>-0.498</v>
      </c>
      <c r="J75" s="1">
        <v>4.2</v>
      </c>
      <c r="K75" s="1">
        <v>-3.4</v>
      </c>
      <c r="L75" s="1">
        <v>5.5</v>
      </c>
      <c r="M75" s="1">
        <v>4.3</v>
      </c>
      <c r="N75" s="1">
        <v>-1</v>
      </c>
      <c r="O75" s="1">
        <v>5.6</v>
      </c>
      <c r="P75" s="1">
        <v>1.958</v>
      </c>
      <c r="Q75" s="1">
        <v>2.9249999999999998</v>
      </c>
      <c r="R75" s="1">
        <v>4.58</v>
      </c>
      <c r="S75" s="1">
        <v>7.3049999999999997</v>
      </c>
      <c r="T75" s="1">
        <v>3.0950000000000002</v>
      </c>
      <c r="U75" s="1">
        <v>2.2759999999999998</v>
      </c>
      <c r="V75" s="1">
        <v>2.9630000000000001</v>
      </c>
      <c r="W75" s="1">
        <v>4.016</v>
      </c>
      <c r="X75" s="1">
        <v>3.7469999999999999</v>
      </c>
      <c r="Y75" s="1">
        <v>5.9939999999999998</v>
      </c>
      <c r="Z75" s="1">
        <v>-22.446000000000002</v>
      </c>
      <c r="AA75" s="1">
        <v>16.815000000000001</v>
      </c>
      <c r="AB75" s="1">
        <v>1.1000000000000001</v>
      </c>
      <c r="AC75" s="1">
        <v>4.7859999999999996</v>
      </c>
      <c r="AD75" s="1">
        <v>3.6539999999999999</v>
      </c>
      <c r="AE75" s="1">
        <v>-0.28599999999999998</v>
      </c>
      <c r="AF75" s="1">
        <v>1.1719999999999999</v>
      </c>
      <c r="AG75" s="1">
        <v>6.56</v>
      </c>
      <c r="AH75" s="1">
        <v>2.6669999999999998</v>
      </c>
      <c r="AI75" s="1">
        <v>2.56</v>
      </c>
      <c r="AJ75" s="1">
        <v>4.5250000000000004</v>
      </c>
      <c r="AK75" s="1">
        <v>2.448</v>
      </c>
      <c r="AL75" s="1">
        <v>5.6050000000000004</v>
      </c>
      <c r="AM75" s="1">
        <v>8.0850000000000009</v>
      </c>
      <c r="AN75" s="1">
        <v>-1.7130000000000001</v>
      </c>
      <c r="AO75" s="1">
        <v>3.2559999999999998</v>
      </c>
      <c r="AP75" s="1">
        <v>0.96499999999999997</v>
      </c>
      <c r="AQ75" s="1">
        <v>6.1340000000000003</v>
      </c>
      <c r="AR75" s="1">
        <v>5.3070000000000004</v>
      </c>
      <c r="AS75" s="1">
        <v>4.7889999999999997</v>
      </c>
      <c r="AT75" s="1">
        <v>3.3580000000000001</v>
      </c>
      <c r="AU75" s="1">
        <v>4.5</v>
      </c>
      <c r="AV75" s="1">
        <f t="shared" si="3"/>
        <v>-2.9</v>
      </c>
      <c r="AW75" s="1">
        <f t="shared" si="4"/>
        <v>3</v>
      </c>
      <c r="AX75" s="1">
        <f t="shared" si="5"/>
        <v>4</v>
      </c>
      <c r="AY75" s="1">
        <v>5</v>
      </c>
      <c r="AZ75" s="1">
        <v>5</v>
      </c>
      <c r="BA75" s="1">
        <v>5</v>
      </c>
      <c r="BB75" s="1">
        <v>2018</v>
      </c>
      <c r="BC75" s="219">
        <v>0</v>
      </c>
      <c r="BD75" t="s">
        <v>166</v>
      </c>
      <c r="BG75" s="1">
        <v>-2.9</v>
      </c>
      <c r="BH75" s="1">
        <v>3</v>
      </c>
      <c r="BI75" s="1">
        <v>4</v>
      </c>
    </row>
    <row r="76" spans="1:61">
      <c r="A76" t="s">
        <v>168</v>
      </c>
      <c r="B76" t="s">
        <v>167</v>
      </c>
      <c r="C76">
        <v>0</v>
      </c>
      <c r="D76" t="s">
        <v>26</v>
      </c>
      <c r="E76" t="s">
        <v>27</v>
      </c>
      <c r="F76" t="s">
        <v>28</v>
      </c>
      <c r="G76" t="s">
        <v>24</v>
      </c>
      <c r="H76" s="1">
        <v>-2.0760000000000001</v>
      </c>
      <c r="I76" s="1">
        <v>0.56200000000000006</v>
      </c>
      <c r="J76" s="1">
        <v>-8.8840000000000003</v>
      </c>
      <c r="K76" s="1">
        <v>-11.497</v>
      </c>
      <c r="L76" s="1">
        <v>2.1339999999999999</v>
      </c>
      <c r="M76" s="1">
        <v>0.36599999999999999</v>
      </c>
      <c r="N76" s="1">
        <v>-0.23400000000000001</v>
      </c>
      <c r="O76" s="1">
        <v>-0.13</v>
      </c>
      <c r="P76" s="1">
        <v>-5.9809999999999999</v>
      </c>
      <c r="Q76" s="1">
        <v>-4.944</v>
      </c>
      <c r="R76" s="1">
        <v>-3.01</v>
      </c>
      <c r="S76" s="1">
        <v>6.0259999999999998</v>
      </c>
      <c r="T76" s="1">
        <v>7.758</v>
      </c>
      <c r="U76" s="1">
        <v>8.2010000000000005</v>
      </c>
      <c r="V76" s="1">
        <v>8.4819999999999993</v>
      </c>
      <c r="W76" s="1">
        <v>5.0549999999999997</v>
      </c>
      <c r="X76" s="1">
        <v>7.9560000000000004</v>
      </c>
      <c r="Y76" s="1">
        <v>6.1849999999999996</v>
      </c>
      <c r="Z76" s="1">
        <v>-1.7070000000000001</v>
      </c>
      <c r="AA76" s="1">
        <v>2.9860000000000002</v>
      </c>
      <c r="AB76" s="1">
        <v>-1.345</v>
      </c>
      <c r="AC76" s="1">
        <v>2.2599999999999998</v>
      </c>
      <c r="AD76" s="1">
        <v>1.149</v>
      </c>
      <c r="AE76" s="1">
        <v>-0.65200000000000002</v>
      </c>
      <c r="AF76" s="1">
        <v>1.5660000000000001</v>
      </c>
      <c r="AG76" s="1">
        <v>-1.9419999999999999</v>
      </c>
      <c r="AH76" s="1">
        <v>5.1269999999999998</v>
      </c>
      <c r="AI76" s="1">
        <v>7.02</v>
      </c>
      <c r="AJ76" s="1">
        <v>1.9770000000000001</v>
      </c>
      <c r="AK76" s="1">
        <v>3.319</v>
      </c>
      <c r="AL76" s="1">
        <v>4.3710000000000004</v>
      </c>
      <c r="AM76" s="1">
        <v>5.4370000000000003</v>
      </c>
      <c r="AN76" s="1">
        <v>5.0389999999999997</v>
      </c>
      <c r="AO76" s="1">
        <v>3.653</v>
      </c>
      <c r="AP76" s="1">
        <v>1.6859999999999999</v>
      </c>
      <c r="AQ76" s="1">
        <v>0.68700000000000006</v>
      </c>
      <c r="AR76" s="1">
        <v>3.8069999999999999</v>
      </c>
      <c r="AS76" s="1">
        <v>3.734</v>
      </c>
      <c r="AT76" s="1">
        <v>4.4409999999999998</v>
      </c>
      <c r="AU76" s="1">
        <v>5.3529999999999998</v>
      </c>
      <c r="AV76" s="1">
        <f t="shared" si="3"/>
        <v>26.204999999999998</v>
      </c>
      <c r="AW76" s="1">
        <f t="shared" si="4"/>
        <v>8.1199999999999992</v>
      </c>
      <c r="AX76" s="1">
        <f t="shared" si="5"/>
        <v>29.491</v>
      </c>
      <c r="AY76" s="1">
        <v>22.283999999999999</v>
      </c>
      <c r="AZ76" s="1">
        <v>2.1269999999999998</v>
      </c>
      <c r="BA76" s="1">
        <v>1.143</v>
      </c>
      <c r="BB76" s="1">
        <v>2019</v>
      </c>
      <c r="BC76" s="219">
        <v>0</v>
      </c>
      <c r="BD76" t="s">
        <v>168</v>
      </c>
      <c r="BG76" s="1">
        <v>26.204999999999998</v>
      </c>
      <c r="BH76" s="1">
        <v>8.1199999999999992</v>
      </c>
      <c r="BI76" s="1">
        <v>29.491</v>
      </c>
    </row>
    <row r="77" spans="1:61">
      <c r="A77" t="s">
        <v>170</v>
      </c>
      <c r="B77" t="s">
        <v>169</v>
      </c>
      <c r="C77">
        <v>0</v>
      </c>
      <c r="D77" t="s">
        <v>26</v>
      </c>
      <c r="E77" t="s">
        <v>27</v>
      </c>
      <c r="F77" t="s">
        <v>28</v>
      </c>
      <c r="G77" t="s">
        <v>24</v>
      </c>
      <c r="H77" s="1">
        <v>7.3449999999999998</v>
      </c>
      <c r="I77" s="1">
        <v>1.056</v>
      </c>
      <c r="J77" s="1">
        <v>-2.7970000000000002</v>
      </c>
      <c r="K77" s="1">
        <v>-1.5</v>
      </c>
      <c r="L77" s="1">
        <v>0.20100000000000001</v>
      </c>
      <c r="M77" s="1">
        <v>0.75700000000000001</v>
      </c>
      <c r="N77" s="1">
        <v>0.27300000000000002</v>
      </c>
      <c r="O77" s="1">
        <v>-0.432</v>
      </c>
      <c r="P77" s="1">
        <v>0.55900000000000005</v>
      </c>
      <c r="Q77" s="1">
        <v>-1.131</v>
      </c>
      <c r="R77" s="1">
        <v>-0.44</v>
      </c>
      <c r="S77" s="1">
        <v>1.262</v>
      </c>
      <c r="T77" s="1">
        <v>-2.2509999999999999</v>
      </c>
      <c r="U77" s="1">
        <v>-4.9219999999999997</v>
      </c>
      <c r="V77" s="1">
        <v>-11.603</v>
      </c>
      <c r="W77" s="1">
        <v>9.8919999999999995</v>
      </c>
      <c r="X77" s="1">
        <v>4.1429999999999998</v>
      </c>
      <c r="Y77" s="1">
        <v>2.7050000000000001</v>
      </c>
      <c r="Z77" s="1">
        <v>2.1819999999999999</v>
      </c>
      <c r="AA77" s="1">
        <v>2.71</v>
      </c>
      <c r="AB77" s="1">
        <v>0.87</v>
      </c>
      <c r="AC77" s="1">
        <v>-1.044</v>
      </c>
      <c r="AD77" s="1">
        <v>-0.251</v>
      </c>
      <c r="AE77" s="1">
        <v>0.36399999999999999</v>
      </c>
      <c r="AF77" s="1">
        <v>-3.5230000000000001</v>
      </c>
      <c r="AG77" s="1">
        <v>1.8049999999999999</v>
      </c>
      <c r="AH77" s="1">
        <v>2.2490000000000001</v>
      </c>
      <c r="AI77" s="1">
        <v>3.343</v>
      </c>
      <c r="AJ77" s="1">
        <v>0.84399999999999997</v>
      </c>
      <c r="AK77" s="1">
        <v>3.0830000000000002</v>
      </c>
      <c r="AL77" s="1">
        <v>-5.4980000000000002</v>
      </c>
      <c r="AM77" s="1">
        <v>5.524</v>
      </c>
      <c r="AN77" s="1">
        <v>2.8849999999999998</v>
      </c>
      <c r="AO77" s="1">
        <v>4.2409999999999997</v>
      </c>
      <c r="AP77" s="1">
        <v>2.8029999999999999</v>
      </c>
      <c r="AQ77" s="1">
        <v>1.2110000000000001</v>
      </c>
      <c r="AR77" s="1">
        <v>1.4530000000000001</v>
      </c>
      <c r="AS77" s="1">
        <v>1.173</v>
      </c>
      <c r="AT77" s="1">
        <v>1.484</v>
      </c>
      <c r="AU77" s="1">
        <v>-1.1970000000000001</v>
      </c>
      <c r="AV77" s="1">
        <f t="shared" si="3"/>
        <v>-4</v>
      </c>
      <c r="AW77" s="1">
        <f t="shared" si="4"/>
        <v>1.2</v>
      </c>
      <c r="AX77" s="1">
        <f t="shared" si="5"/>
        <v>1</v>
      </c>
      <c r="AY77" s="1">
        <v>1.1000000000000001</v>
      </c>
      <c r="AZ77" s="1">
        <v>1.2</v>
      </c>
      <c r="BA77" s="1">
        <v>1.4</v>
      </c>
      <c r="BB77" s="1">
        <v>2018</v>
      </c>
      <c r="BC77" s="219">
        <v>0</v>
      </c>
      <c r="BD77" t="s">
        <v>170</v>
      </c>
      <c r="BG77" s="1">
        <v>-4</v>
      </c>
      <c r="BH77" s="1">
        <v>1.2</v>
      </c>
      <c r="BI77" s="1">
        <v>1</v>
      </c>
    </row>
    <row r="78" spans="1:61">
      <c r="A78" t="s">
        <v>172</v>
      </c>
      <c r="B78" t="s">
        <v>171</v>
      </c>
      <c r="C78">
        <v>0</v>
      </c>
      <c r="D78" t="s">
        <v>26</v>
      </c>
      <c r="E78" t="s">
        <v>27</v>
      </c>
      <c r="F78" t="s">
        <v>28</v>
      </c>
      <c r="G78" t="s">
        <v>24</v>
      </c>
      <c r="H78" s="1">
        <v>0.66800000000000004</v>
      </c>
      <c r="I78" s="1">
        <v>2.5329999999999999</v>
      </c>
      <c r="J78" s="1">
        <v>-1.391</v>
      </c>
      <c r="K78" s="1">
        <v>-0.92400000000000004</v>
      </c>
      <c r="L78" s="1">
        <v>4.3460000000000001</v>
      </c>
      <c r="M78" s="1">
        <v>4.1879999999999997</v>
      </c>
      <c r="N78" s="1">
        <v>0.72299999999999998</v>
      </c>
      <c r="O78" s="1">
        <v>6.0309999999999997</v>
      </c>
      <c r="P78" s="1">
        <v>4.6100000000000003</v>
      </c>
      <c r="Q78" s="1">
        <v>4.3259999999999996</v>
      </c>
      <c r="R78" s="1">
        <v>9.7000000000000003E-2</v>
      </c>
      <c r="S78" s="1">
        <v>3.2519999999999998</v>
      </c>
      <c r="T78" s="1">
        <v>5.6239999999999997</v>
      </c>
      <c r="U78" s="1">
        <v>6.23</v>
      </c>
      <c r="V78" s="1">
        <v>-1.3029999999999999</v>
      </c>
      <c r="W78" s="1">
        <v>4.08</v>
      </c>
      <c r="X78" s="1">
        <v>3.5779999999999998</v>
      </c>
      <c r="Y78" s="1">
        <v>4.9939999999999998</v>
      </c>
      <c r="Z78" s="1">
        <v>2.9020000000000001</v>
      </c>
      <c r="AA78" s="1">
        <v>-0.73599999999999999</v>
      </c>
      <c r="AB78" s="1">
        <v>7.2910000000000004</v>
      </c>
      <c r="AC78" s="1">
        <v>2.7229999999999999</v>
      </c>
      <c r="AD78" s="1">
        <v>3.754</v>
      </c>
      <c r="AE78" s="1">
        <v>4.5469999999999997</v>
      </c>
      <c r="AF78" s="1">
        <v>6.2320000000000002</v>
      </c>
      <c r="AG78" s="1">
        <v>6.0510000000000002</v>
      </c>
      <c r="AH78" s="1">
        <v>6.5670000000000002</v>
      </c>
      <c r="AI78" s="1">
        <v>6.1879999999999997</v>
      </c>
      <c r="AJ78" s="1">
        <v>4.2320000000000002</v>
      </c>
      <c r="AK78" s="1">
        <v>-2.4319999999999999</v>
      </c>
      <c r="AL78" s="1">
        <v>3.7309999999999999</v>
      </c>
      <c r="AM78" s="1">
        <v>3.8359999999999999</v>
      </c>
      <c r="AN78" s="1">
        <v>4.1289999999999996</v>
      </c>
      <c r="AO78" s="1">
        <v>2.7919999999999998</v>
      </c>
      <c r="AP78" s="1">
        <v>3.0579999999999998</v>
      </c>
      <c r="AQ78" s="1">
        <v>3.84</v>
      </c>
      <c r="AR78" s="1">
        <v>3.8929999999999998</v>
      </c>
      <c r="AS78" s="1">
        <v>4.843</v>
      </c>
      <c r="AT78" s="1">
        <v>3.6970000000000001</v>
      </c>
      <c r="AU78" s="1">
        <v>2.6509999999999998</v>
      </c>
      <c r="AV78" s="1">
        <f t="shared" si="3"/>
        <v>-6.55</v>
      </c>
      <c r="AW78" s="1">
        <f t="shared" si="4"/>
        <v>4.9400000000000004</v>
      </c>
      <c r="AX78" s="1">
        <f t="shared" si="5"/>
        <v>3.3</v>
      </c>
      <c r="AY78" s="1">
        <v>3.4649999999999999</v>
      </c>
      <c r="AZ78" s="1">
        <v>3.64</v>
      </c>
      <c r="BA78" s="1">
        <v>3.74</v>
      </c>
      <c r="BB78" s="1">
        <v>2019</v>
      </c>
      <c r="BC78" s="219">
        <v>0</v>
      </c>
      <c r="BD78" t="s">
        <v>172</v>
      </c>
      <c r="BG78" s="1">
        <v>-6.55</v>
      </c>
      <c r="BH78" s="1">
        <v>4.9400000000000004</v>
      </c>
      <c r="BI78" s="1">
        <v>3.3</v>
      </c>
    </row>
    <row r="79" spans="1:61">
      <c r="A79" t="s">
        <v>174</v>
      </c>
      <c r="B79" t="s">
        <v>173</v>
      </c>
      <c r="C79">
        <v>1</v>
      </c>
      <c r="D79" t="s">
        <v>26</v>
      </c>
      <c r="E79" t="s">
        <v>27</v>
      </c>
      <c r="F79" t="s">
        <v>28</v>
      </c>
      <c r="G79" t="s">
        <v>24</v>
      </c>
      <c r="H79" s="1">
        <v>10.34</v>
      </c>
      <c r="I79" s="1">
        <v>9.1929999999999996</v>
      </c>
      <c r="J79" s="1">
        <v>2.887</v>
      </c>
      <c r="K79" s="1">
        <v>6.0149999999999997</v>
      </c>
      <c r="L79" s="1">
        <v>10.002000000000001</v>
      </c>
      <c r="M79" s="1">
        <v>0.71499999999999997</v>
      </c>
      <c r="N79" s="1">
        <v>11.103999999999999</v>
      </c>
      <c r="O79" s="1">
        <v>13.395</v>
      </c>
      <c r="P79" s="1">
        <v>8.5120000000000005</v>
      </c>
      <c r="Q79" s="1">
        <v>2.2770000000000001</v>
      </c>
      <c r="R79" s="1">
        <v>3.831</v>
      </c>
      <c r="S79" s="1">
        <v>5.702</v>
      </c>
      <c r="T79" s="1">
        <v>6.2350000000000003</v>
      </c>
      <c r="U79" s="1">
        <v>6.2009999999999996</v>
      </c>
      <c r="V79" s="1">
        <v>6.0359999999999996</v>
      </c>
      <c r="W79" s="1">
        <v>2.3740000000000001</v>
      </c>
      <c r="X79" s="1">
        <v>4.2590000000000003</v>
      </c>
      <c r="Y79" s="1">
        <v>5.0999999999999996</v>
      </c>
      <c r="Z79" s="1">
        <v>-5.883</v>
      </c>
      <c r="AA79" s="1">
        <v>2.5070000000000001</v>
      </c>
      <c r="AB79" s="1">
        <v>7.6639999999999997</v>
      </c>
      <c r="AC79" s="1">
        <v>0.56100000000000005</v>
      </c>
      <c r="AD79" s="1">
        <v>1.657</v>
      </c>
      <c r="AE79" s="1">
        <v>3.056</v>
      </c>
      <c r="AF79" s="1">
        <v>8.6999999999999993</v>
      </c>
      <c r="AG79" s="1">
        <v>7.3879999999999999</v>
      </c>
      <c r="AH79" s="1">
        <v>7.0330000000000004</v>
      </c>
      <c r="AI79" s="1">
        <v>6.4649999999999999</v>
      </c>
      <c r="AJ79" s="1">
        <v>2.1280000000000001</v>
      </c>
      <c r="AK79" s="1">
        <v>-2.4590000000000001</v>
      </c>
      <c r="AL79" s="1">
        <v>6.7679999999999998</v>
      </c>
      <c r="AM79" s="1">
        <v>4.8150000000000004</v>
      </c>
      <c r="AN79" s="1">
        <v>1.7</v>
      </c>
      <c r="AO79" s="1">
        <v>3.1019999999999999</v>
      </c>
      <c r="AP79" s="1">
        <v>2.762</v>
      </c>
      <c r="AQ79" s="1">
        <v>2.3879999999999999</v>
      </c>
      <c r="AR79" s="1">
        <v>2.169</v>
      </c>
      <c r="AS79" s="1">
        <v>3.7909999999999999</v>
      </c>
      <c r="AT79" s="1">
        <v>2.847</v>
      </c>
      <c r="AU79" s="1">
        <v>-1.2490000000000001</v>
      </c>
      <c r="AV79" s="1">
        <f t="shared" si="3"/>
        <v>-7.4649999999999999</v>
      </c>
      <c r="AW79" s="1">
        <f t="shared" si="4"/>
        <v>3.6669999999999998</v>
      </c>
      <c r="AX79" s="1">
        <f t="shared" si="5"/>
        <v>3.3980000000000001</v>
      </c>
      <c r="AY79" s="1">
        <v>2.7890000000000001</v>
      </c>
      <c r="AZ79" s="1">
        <v>2.7810000000000001</v>
      </c>
      <c r="BA79" s="1">
        <v>2.8860000000000001</v>
      </c>
      <c r="BB79" s="1">
        <v>2019</v>
      </c>
      <c r="BC79" s="219">
        <v>0</v>
      </c>
      <c r="BD79" t="s">
        <v>174</v>
      </c>
      <c r="BG79" s="1">
        <v>-7.4649999999999999</v>
      </c>
      <c r="BH79" s="1">
        <v>3.6669999999999998</v>
      </c>
      <c r="BI79" s="1">
        <v>3.3980000000000001</v>
      </c>
    </row>
    <row r="80" spans="1:61">
      <c r="A80" t="s">
        <v>176</v>
      </c>
      <c r="B80" t="s">
        <v>175</v>
      </c>
      <c r="C80">
        <v>1</v>
      </c>
      <c r="D80" t="s">
        <v>26</v>
      </c>
      <c r="E80" t="s">
        <v>27</v>
      </c>
      <c r="F80" t="s">
        <v>28</v>
      </c>
      <c r="G80" t="s">
        <v>24</v>
      </c>
      <c r="H80" s="1">
        <v>0.215</v>
      </c>
      <c r="I80" s="1">
        <v>2.867</v>
      </c>
      <c r="J80" s="1">
        <v>2.8410000000000002</v>
      </c>
      <c r="K80" s="1">
        <v>0.72299999999999998</v>
      </c>
      <c r="L80" s="1">
        <v>2.6579999999999999</v>
      </c>
      <c r="M80" s="1">
        <v>-0.253</v>
      </c>
      <c r="N80" s="1">
        <v>1.5349999999999999</v>
      </c>
      <c r="O80" s="1">
        <v>4.0510000000000002</v>
      </c>
      <c r="P80" s="1">
        <v>-6.5000000000000002E-2</v>
      </c>
      <c r="Q80" s="1">
        <v>0.73599999999999999</v>
      </c>
      <c r="R80" s="1">
        <v>-3.4969999999999999</v>
      </c>
      <c r="S80" s="1">
        <v>-11.891999999999999</v>
      </c>
      <c r="T80" s="1">
        <v>-3.0640000000000001</v>
      </c>
      <c r="U80" s="1">
        <v>-0.57599999999999996</v>
      </c>
      <c r="V80" s="1">
        <v>2.9470000000000001</v>
      </c>
      <c r="W80" s="1">
        <v>2.5409999999999999</v>
      </c>
      <c r="X80" s="1">
        <v>8.2000000000000003E-2</v>
      </c>
      <c r="Y80" s="1">
        <v>3.1429999999999998</v>
      </c>
      <c r="Z80" s="1">
        <v>3.9</v>
      </c>
      <c r="AA80" s="1">
        <v>3.0710000000000002</v>
      </c>
      <c r="AB80" s="1">
        <v>4.4790000000000001</v>
      </c>
      <c r="AC80" s="1">
        <v>4.0739999999999998</v>
      </c>
      <c r="AD80" s="1">
        <v>4.7409999999999997</v>
      </c>
      <c r="AE80" s="1">
        <v>4.085</v>
      </c>
      <c r="AF80" s="1">
        <v>4.8230000000000004</v>
      </c>
      <c r="AG80" s="1">
        <v>4.2439999999999998</v>
      </c>
      <c r="AH80" s="1">
        <v>4.0309999999999997</v>
      </c>
      <c r="AI80" s="1">
        <v>0.24199999999999999</v>
      </c>
      <c r="AJ80" s="1">
        <v>1.0580000000000001</v>
      </c>
      <c r="AK80" s="1">
        <v>-6.7</v>
      </c>
      <c r="AL80" s="1">
        <v>0.66400000000000003</v>
      </c>
      <c r="AM80" s="1">
        <v>1.819</v>
      </c>
      <c r="AN80" s="1">
        <v>-1.472</v>
      </c>
      <c r="AO80" s="1">
        <v>1.9630000000000001</v>
      </c>
      <c r="AP80" s="1">
        <v>4.1950000000000003</v>
      </c>
      <c r="AQ80" s="1">
        <v>3.8460000000000001</v>
      </c>
      <c r="AR80" s="1">
        <v>2.2000000000000002</v>
      </c>
      <c r="AS80" s="1">
        <v>4.3230000000000004</v>
      </c>
      <c r="AT80" s="1">
        <v>5.0940000000000003</v>
      </c>
      <c r="AU80" s="1">
        <v>4.9279999999999999</v>
      </c>
      <c r="AV80" s="1">
        <f t="shared" si="3"/>
        <v>-6.1</v>
      </c>
      <c r="AW80" s="1">
        <f t="shared" si="4"/>
        <v>3.9</v>
      </c>
      <c r="AX80" s="1">
        <f t="shared" si="5"/>
        <v>4</v>
      </c>
      <c r="AY80" s="1">
        <v>3.8</v>
      </c>
      <c r="AZ80" s="1">
        <v>3.2</v>
      </c>
      <c r="BA80" s="1">
        <v>2.6</v>
      </c>
      <c r="BB80" s="1">
        <v>2019</v>
      </c>
      <c r="BC80" s="219">
        <v>0</v>
      </c>
      <c r="BD80" t="s">
        <v>176</v>
      </c>
      <c r="BG80" s="1">
        <v>-6.1</v>
      </c>
      <c r="BH80" s="1">
        <v>3.9</v>
      </c>
      <c r="BI80" s="1">
        <v>4</v>
      </c>
    </row>
    <row r="81" spans="1:61">
      <c r="A81" t="s">
        <v>178</v>
      </c>
      <c r="B81" t="s">
        <v>177</v>
      </c>
      <c r="C81">
        <v>1</v>
      </c>
      <c r="D81" t="s">
        <v>26</v>
      </c>
      <c r="E81" t="s">
        <v>27</v>
      </c>
      <c r="F81" t="s">
        <v>28</v>
      </c>
      <c r="G81" t="s">
        <v>24</v>
      </c>
      <c r="H81" s="1">
        <v>5.7380000000000004</v>
      </c>
      <c r="I81" s="1">
        <v>4.2649999999999997</v>
      </c>
      <c r="J81" s="1">
        <v>2.1539999999999999</v>
      </c>
      <c r="K81" s="1">
        <v>-2.1509999999999998</v>
      </c>
      <c r="L81" s="1">
        <v>4.1289999999999996</v>
      </c>
      <c r="M81" s="1">
        <v>3.2930000000000001</v>
      </c>
      <c r="N81" s="1">
        <v>6.27</v>
      </c>
      <c r="O81" s="1">
        <v>8.5459999999999994</v>
      </c>
      <c r="P81" s="1">
        <v>-0.09</v>
      </c>
      <c r="Q81" s="1">
        <v>0.25800000000000001</v>
      </c>
      <c r="R81" s="1">
        <v>1.169</v>
      </c>
      <c r="S81" s="1">
        <v>-0.224</v>
      </c>
      <c r="T81" s="1">
        <v>-3.3740000000000001</v>
      </c>
      <c r="U81" s="1">
        <v>1.3129999999999999</v>
      </c>
      <c r="V81" s="1">
        <v>3.609</v>
      </c>
      <c r="W81" s="1">
        <v>0.11700000000000001</v>
      </c>
      <c r="X81" s="1">
        <v>4.7850000000000001</v>
      </c>
      <c r="Y81" s="1">
        <v>4.9450000000000003</v>
      </c>
      <c r="Z81" s="1">
        <v>7.0949999999999998</v>
      </c>
      <c r="AA81" s="1">
        <v>4.0430000000000001</v>
      </c>
      <c r="AB81" s="1">
        <v>4.8920000000000003</v>
      </c>
      <c r="AC81" s="1">
        <v>3.899</v>
      </c>
      <c r="AD81" s="1">
        <v>0.68100000000000005</v>
      </c>
      <c r="AE81" s="1">
        <v>2.2679999999999998</v>
      </c>
      <c r="AF81" s="1">
        <v>8.0419999999999998</v>
      </c>
      <c r="AG81" s="1">
        <v>6.33</v>
      </c>
      <c r="AH81" s="1">
        <v>5.2489999999999997</v>
      </c>
      <c r="AI81" s="1">
        <v>9.3650000000000002</v>
      </c>
      <c r="AJ81" s="1">
        <v>1.992</v>
      </c>
      <c r="AK81" s="1">
        <v>-6.7770000000000001</v>
      </c>
      <c r="AL81" s="1">
        <v>-3.4359999999999999</v>
      </c>
      <c r="AM81" s="1">
        <v>1.8819999999999999</v>
      </c>
      <c r="AN81" s="1">
        <v>1.296</v>
      </c>
      <c r="AO81" s="1">
        <v>4.1340000000000003</v>
      </c>
      <c r="AP81" s="1">
        <v>2.0830000000000002</v>
      </c>
      <c r="AQ81" s="1">
        <v>4.7489999999999997</v>
      </c>
      <c r="AR81" s="1">
        <v>6.6269999999999998</v>
      </c>
      <c r="AS81" s="1">
        <v>4.5179999999999998</v>
      </c>
      <c r="AT81" s="1">
        <v>3.859</v>
      </c>
      <c r="AU81" s="1">
        <v>1.9419999999999999</v>
      </c>
      <c r="AV81" s="1">
        <f t="shared" si="3"/>
        <v>-7.1539999999999999</v>
      </c>
      <c r="AW81" s="1">
        <f t="shared" si="4"/>
        <v>4.1070000000000002</v>
      </c>
      <c r="AX81" s="1">
        <f t="shared" si="5"/>
        <v>2.7229999999999999</v>
      </c>
      <c r="AY81" s="1">
        <v>1.6579999999999999</v>
      </c>
      <c r="AZ81" s="1">
        <v>1.8080000000000001</v>
      </c>
      <c r="BA81" s="1">
        <v>1.82</v>
      </c>
      <c r="BB81" s="1">
        <v>2018</v>
      </c>
      <c r="BC81" s="219">
        <v>0</v>
      </c>
      <c r="BD81" t="s">
        <v>178</v>
      </c>
      <c r="BG81" s="1">
        <v>-7.1539999999999999</v>
      </c>
      <c r="BH81" s="1">
        <v>4.1070000000000002</v>
      </c>
      <c r="BI81" s="1">
        <v>2.7229999999999999</v>
      </c>
    </row>
    <row r="82" spans="1:61">
      <c r="A82" t="s">
        <v>180</v>
      </c>
      <c r="B82" t="s">
        <v>179</v>
      </c>
      <c r="C82">
        <v>0</v>
      </c>
      <c r="D82" t="s">
        <v>26</v>
      </c>
      <c r="E82" t="s">
        <v>27</v>
      </c>
      <c r="F82" t="s">
        <v>28</v>
      </c>
      <c r="G82" t="s">
        <v>24</v>
      </c>
      <c r="H82" s="1">
        <v>5.2809999999999997</v>
      </c>
      <c r="I82" s="1">
        <v>6.0060000000000002</v>
      </c>
      <c r="J82" s="1">
        <v>3.476</v>
      </c>
      <c r="K82" s="1">
        <v>7.2889999999999997</v>
      </c>
      <c r="L82" s="1">
        <v>3.8210000000000002</v>
      </c>
      <c r="M82" s="1">
        <v>5.2539999999999996</v>
      </c>
      <c r="N82" s="1">
        <v>4.7770000000000001</v>
      </c>
      <c r="O82" s="1">
        <v>3.9649999999999999</v>
      </c>
      <c r="P82" s="1">
        <v>9.6280000000000001</v>
      </c>
      <c r="Q82" s="1">
        <v>5.9470000000000001</v>
      </c>
      <c r="R82" s="1">
        <v>5.5339999999999998</v>
      </c>
      <c r="S82" s="1">
        <v>1.0569999999999999</v>
      </c>
      <c r="T82" s="1">
        <v>5.4820000000000002</v>
      </c>
      <c r="U82" s="1">
        <v>4.75</v>
      </c>
      <c r="V82" s="1">
        <v>6.6589999999999998</v>
      </c>
      <c r="W82" s="1">
        <v>7.5750000000000002</v>
      </c>
      <c r="X82" s="1">
        <v>7.55</v>
      </c>
      <c r="Y82" s="1">
        <v>4.05</v>
      </c>
      <c r="Z82" s="1">
        <v>6.1840000000000002</v>
      </c>
      <c r="AA82" s="1">
        <v>8.4629999999999992</v>
      </c>
      <c r="AB82" s="1">
        <v>3.9750000000000001</v>
      </c>
      <c r="AC82" s="1">
        <v>4.944</v>
      </c>
      <c r="AD82" s="1">
        <v>3.907</v>
      </c>
      <c r="AE82" s="1">
        <v>7.944</v>
      </c>
      <c r="AF82" s="1">
        <v>7.8490000000000002</v>
      </c>
      <c r="AG82" s="1">
        <v>9.2850000000000001</v>
      </c>
      <c r="AH82" s="1">
        <v>9.2639999999999993</v>
      </c>
      <c r="AI82" s="1">
        <v>9.8010000000000002</v>
      </c>
      <c r="AJ82" s="1">
        <v>3.891</v>
      </c>
      <c r="AK82" s="1">
        <v>8.48</v>
      </c>
      <c r="AL82" s="1">
        <v>10.26</v>
      </c>
      <c r="AM82" s="1">
        <v>6.6379999999999999</v>
      </c>
      <c r="AN82" s="1">
        <v>5.4560000000000004</v>
      </c>
      <c r="AO82" s="1">
        <v>6.3860000000000001</v>
      </c>
      <c r="AP82" s="1">
        <v>7.41</v>
      </c>
      <c r="AQ82" s="1">
        <v>7.9960000000000004</v>
      </c>
      <c r="AR82" s="1">
        <v>8.2560000000000002</v>
      </c>
      <c r="AS82" s="1">
        <v>7.0439999999999996</v>
      </c>
      <c r="AT82" s="1">
        <v>6.12</v>
      </c>
      <c r="AU82" s="1">
        <v>4.181</v>
      </c>
      <c r="AV82" s="1">
        <f t="shared" si="3"/>
        <v>-10.289</v>
      </c>
      <c r="AW82" s="1">
        <f t="shared" si="4"/>
        <v>8.8040000000000003</v>
      </c>
      <c r="AX82" s="1">
        <f t="shared" si="5"/>
        <v>7.9859999999999998</v>
      </c>
      <c r="AY82" s="1">
        <v>7.6319999999999997</v>
      </c>
      <c r="AZ82" s="1">
        <v>7.4109999999999996</v>
      </c>
      <c r="BA82" s="1">
        <v>7.1820000000000004</v>
      </c>
      <c r="BB82" s="1">
        <v>2020</v>
      </c>
      <c r="BC82" s="219">
        <v>0</v>
      </c>
      <c r="BD82" t="s">
        <v>180</v>
      </c>
      <c r="BG82" s="1">
        <v>-10.289</v>
      </c>
      <c r="BH82" s="1">
        <v>8.8040000000000003</v>
      </c>
      <c r="BI82" s="1">
        <v>7.9859999999999998</v>
      </c>
    </row>
    <row r="83" spans="1:61">
      <c r="A83" t="s">
        <v>182</v>
      </c>
      <c r="B83" t="s">
        <v>181</v>
      </c>
      <c r="C83">
        <v>0</v>
      </c>
      <c r="D83" t="s">
        <v>26</v>
      </c>
      <c r="E83" t="s">
        <v>27</v>
      </c>
      <c r="F83" t="s">
        <v>28</v>
      </c>
      <c r="G83" t="s">
        <v>24</v>
      </c>
      <c r="H83" s="1">
        <v>9.8800000000000008</v>
      </c>
      <c r="I83" s="1">
        <v>7.6040000000000001</v>
      </c>
      <c r="J83" s="1">
        <v>2.246</v>
      </c>
      <c r="K83" s="1">
        <v>4.1929999999999996</v>
      </c>
      <c r="L83" s="1">
        <v>7.5739999999999998</v>
      </c>
      <c r="M83" s="1">
        <v>3.9060000000000001</v>
      </c>
      <c r="N83" s="1">
        <v>7.1890000000000001</v>
      </c>
      <c r="O83" s="1">
        <v>6.5720000000000001</v>
      </c>
      <c r="P83" s="1">
        <v>6.9790000000000001</v>
      </c>
      <c r="Q83" s="1">
        <v>9.0850000000000009</v>
      </c>
      <c r="R83" s="1">
        <v>9.0020000000000007</v>
      </c>
      <c r="S83" s="1">
        <v>8.9280000000000008</v>
      </c>
      <c r="T83" s="1">
        <v>6.5229999999999997</v>
      </c>
      <c r="U83" s="1">
        <v>7.9560000000000004</v>
      </c>
      <c r="V83" s="1">
        <v>7.54</v>
      </c>
      <c r="W83" s="1">
        <v>8.2200000000000006</v>
      </c>
      <c r="X83" s="1">
        <v>7.8179999999999996</v>
      </c>
      <c r="Y83" s="1">
        <v>4.7</v>
      </c>
      <c r="Z83" s="1">
        <v>-13.127000000000001</v>
      </c>
      <c r="AA83" s="1">
        <v>0.79100000000000004</v>
      </c>
      <c r="AB83" s="1">
        <v>4.9790000000000001</v>
      </c>
      <c r="AC83" s="1">
        <v>3.6429999999999998</v>
      </c>
      <c r="AD83" s="1">
        <v>4.4989999999999997</v>
      </c>
      <c r="AE83" s="1">
        <v>4.78</v>
      </c>
      <c r="AF83" s="1">
        <v>5.0309999999999997</v>
      </c>
      <c r="AG83" s="1">
        <v>5.6929999999999996</v>
      </c>
      <c r="AH83" s="1">
        <v>5.5010000000000003</v>
      </c>
      <c r="AI83" s="1">
        <v>6.3449999999999998</v>
      </c>
      <c r="AJ83" s="1">
        <v>7.4420000000000002</v>
      </c>
      <c r="AK83" s="1">
        <v>4.702</v>
      </c>
      <c r="AL83" s="1">
        <v>6.3780000000000001</v>
      </c>
      <c r="AM83" s="1">
        <v>6.17</v>
      </c>
      <c r="AN83" s="1">
        <v>6.03</v>
      </c>
      <c r="AO83" s="1">
        <v>5.5570000000000004</v>
      </c>
      <c r="AP83" s="1">
        <v>5.0069999999999997</v>
      </c>
      <c r="AQ83" s="1">
        <v>4.8760000000000003</v>
      </c>
      <c r="AR83" s="1">
        <v>5.0330000000000004</v>
      </c>
      <c r="AS83" s="1">
        <v>5.07</v>
      </c>
      <c r="AT83" s="1">
        <v>5.17</v>
      </c>
      <c r="AU83" s="1">
        <v>5.0250000000000004</v>
      </c>
      <c r="AV83" s="1">
        <f t="shared" si="3"/>
        <v>-1.9</v>
      </c>
      <c r="AW83" s="1">
        <f t="shared" si="4"/>
        <v>4.8</v>
      </c>
      <c r="AX83" s="1">
        <f t="shared" si="5"/>
        <v>6</v>
      </c>
      <c r="AY83" s="1">
        <v>5.2050000000000001</v>
      </c>
      <c r="AZ83" s="1">
        <v>5.0659999999999998</v>
      </c>
      <c r="BA83" s="1">
        <v>5.0730000000000004</v>
      </c>
      <c r="BB83" s="1">
        <v>2019</v>
      </c>
      <c r="BC83" s="219">
        <v>1</v>
      </c>
      <c r="BD83" t="s">
        <v>182</v>
      </c>
      <c r="BG83" s="1">
        <v>-1.498</v>
      </c>
      <c r="BH83" s="1">
        <v>6.1109999999999998</v>
      </c>
      <c r="BI83" s="1">
        <v>5.2939999999999996</v>
      </c>
    </row>
    <row r="84" spans="1:61">
      <c r="A84" t="s">
        <v>184</v>
      </c>
      <c r="B84" t="s">
        <v>183</v>
      </c>
      <c r="C84">
        <v>0</v>
      </c>
      <c r="D84" t="s">
        <v>26</v>
      </c>
      <c r="E84" t="s">
        <v>27</v>
      </c>
      <c r="F84" t="s">
        <v>28</v>
      </c>
      <c r="G84" t="s">
        <v>24</v>
      </c>
      <c r="H84" s="1">
        <v>-18.844000000000001</v>
      </c>
      <c r="I84" s="1">
        <v>-8.5579999999999998</v>
      </c>
      <c r="J84" s="1">
        <v>13.087999999999999</v>
      </c>
      <c r="K84" s="1">
        <v>13.776</v>
      </c>
      <c r="L84" s="1">
        <v>-9.8829999999999991</v>
      </c>
      <c r="M84" s="1">
        <v>-2.0640000000000001</v>
      </c>
      <c r="N84" s="1">
        <v>-9.0370000000000008</v>
      </c>
      <c r="O84" s="1">
        <v>2.97</v>
      </c>
      <c r="P84" s="1">
        <v>-9.4930000000000003</v>
      </c>
      <c r="Q84" s="1">
        <v>5.2050000000000001</v>
      </c>
      <c r="R84" s="1">
        <v>18.079999999999998</v>
      </c>
      <c r="S84" s="1">
        <v>10.773999999999999</v>
      </c>
      <c r="T84" s="1">
        <v>2.1070000000000002</v>
      </c>
      <c r="U84" s="1">
        <v>1.2569999999999999</v>
      </c>
      <c r="V84" s="1">
        <v>-1.4890000000000001</v>
      </c>
      <c r="W84" s="1">
        <v>1.0229999999999999</v>
      </c>
      <c r="X84" s="1">
        <v>6.2149999999999999</v>
      </c>
      <c r="Y84" s="1">
        <v>-0.55000000000000004</v>
      </c>
      <c r="Z84" s="1">
        <v>1.91</v>
      </c>
      <c r="AA84" s="1">
        <v>0.309</v>
      </c>
      <c r="AB84" s="1">
        <v>6.867</v>
      </c>
      <c r="AC84" s="1">
        <v>0.80600000000000005</v>
      </c>
      <c r="AD84" s="1">
        <v>10.253</v>
      </c>
      <c r="AE84" s="1">
        <v>9.2260000000000009</v>
      </c>
      <c r="AF84" s="1">
        <v>3.988</v>
      </c>
      <c r="AG84" s="1">
        <v>5.1440000000000001</v>
      </c>
      <c r="AH84" s="1">
        <v>5.319</v>
      </c>
      <c r="AI84" s="1">
        <v>6.73</v>
      </c>
      <c r="AJ84" s="1">
        <v>-7.4999999999999997E-2</v>
      </c>
      <c r="AK84" s="1">
        <v>5.0000000000000001E-3</v>
      </c>
      <c r="AL84" s="1">
        <v>5.7270000000000003</v>
      </c>
      <c r="AM84" s="1">
        <v>3.0619999999999998</v>
      </c>
      <c r="AN84" s="1">
        <v>-7.7140000000000004</v>
      </c>
      <c r="AO84" s="1">
        <v>-0.32500000000000001</v>
      </c>
      <c r="AP84" s="1">
        <v>3.2149999999999999</v>
      </c>
      <c r="AQ84" s="1">
        <v>-1.5860000000000001</v>
      </c>
      <c r="AR84" s="1">
        <v>12.518000000000001</v>
      </c>
      <c r="AS84" s="1">
        <v>3.7320000000000002</v>
      </c>
      <c r="AT84" s="1">
        <v>-5.4189999999999996</v>
      </c>
      <c r="AU84" s="1">
        <v>-6.51</v>
      </c>
      <c r="AV84" s="1">
        <f t="shared" si="3"/>
        <v>-4.99</v>
      </c>
      <c r="AW84" s="1">
        <f t="shared" si="4"/>
        <v>3.1549999999999998</v>
      </c>
      <c r="AX84" s="1">
        <f t="shared" si="5"/>
        <v>1.5309999999999999</v>
      </c>
      <c r="AY84" s="1">
        <v>1.5369999999999999</v>
      </c>
      <c r="AZ84" s="1">
        <v>1.1439999999999999</v>
      </c>
      <c r="BA84" s="1">
        <v>1.151</v>
      </c>
      <c r="BB84" s="1">
        <v>2020</v>
      </c>
      <c r="BC84" s="219">
        <v>0</v>
      </c>
      <c r="BD84" t="s">
        <v>184</v>
      </c>
      <c r="BG84" s="1">
        <v>-4.99</v>
      </c>
      <c r="BH84" s="1">
        <v>3.1549999999999998</v>
      </c>
      <c r="BI84" s="1">
        <v>1.5309999999999999</v>
      </c>
    </row>
    <row r="85" spans="1:61">
      <c r="A85" t="s">
        <v>186</v>
      </c>
      <c r="B85" t="s">
        <v>185</v>
      </c>
      <c r="C85">
        <v>0</v>
      </c>
      <c r="D85" t="s">
        <v>26</v>
      </c>
      <c r="E85" t="s">
        <v>27</v>
      </c>
      <c r="F85" t="s">
        <v>28</v>
      </c>
      <c r="G85" t="s">
        <v>24</v>
      </c>
      <c r="H85" s="1" t="s">
        <v>29</v>
      </c>
      <c r="I85" s="1" t="s">
        <v>29</v>
      </c>
      <c r="J85" s="1" t="s">
        <v>29</v>
      </c>
      <c r="K85" s="1" t="s">
        <v>29</v>
      </c>
      <c r="L85" s="1" t="s">
        <v>29</v>
      </c>
      <c r="M85" s="1" t="s">
        <v>29</v>
      </c>
      <c r="N85" s="1" t="s">
        <v>29</v>
      </c>
      <c r="O85" s="1" t="s">
        <v>29</v>
      </c>
      <c r="P85" s="1" t="s">
        <v>29</v>
      </c>
      <c r="Q85" s="1" t="s">
        <v>29</v>
      </c>
      <c r="R85" s="1" t="s">
        <v>29</v>
      </c>
      <c r="S85" s="1" t="s">
        <v>29</v>
      </c>
      <c r="T85" s="1" t="s">
        <v>29</v>
      </c>
      <c r="U85" s="1" t="s">
        <v>29</v>
      </c>
      <c r="V85" s="1" t="s">
        <v>29</v>
      </c>
      <c r="W85" s="1" t="s">
        <v>29</v>
      </c>
      <c r="X85" s="1" t="s">
        <v>29</v>
      </c>
      <c r="Y85" s="1" t="s">
        <v>29</v>
      </c>
      <c r="Z85" s="1" t="s">
        <v>29</v>
      </c>
      <c r="AA85" s="1">
        <v>24.751999999999999</v>
      </c>
      <c r="AB85" s="1">
        <v>-4.3410000000000002</v>
      </c>
      <c r="AC85" s="1">
        <v>-6.569</v>
      </c>
      <c r="AD85" s="1">
        <v>-7.7969999999999997</v>
      </c>
      <c r="AE85" s="1">
        <v>81.787000000000006</v>
      </c>
      <c r="AF85" s="1">
        <v>53.386000000000003</v>
      </c>
      <c r="AG85" s="1">
        <v>1.675</v>
      </c>
      <c r="AH85" s="1">
        <v>5.6379999999999999</v>
      </c>
      <c r="AI85" s="1">
        <v>1.889</v>
      </c>
      <c r="AJ85" s="1">
        <v>8.2279999999999998</v>
      </c>
      <c r="AK85" s="1">
        <v>3.379</v>
      </c>
      <c r="AL85" s="1">
        <v>6.4029999999999996</v>
      </c>
      <c r="AM85" s="1">
        <v>7.5460000000000003</v>
      </c>
      <c r="AN85" s="1">
        <v>13.936</v>
      </c>
      <c r="AO85" s="1">
        <v>7.6280000000000001</v>
      </c>
      <c r="AP85" s="1">
        <v>0.73799999999999999</v>
      </c>
      <c r="AQ85" s="1">
        <v>2.5369999999999999</v>
      </c>
      <c r="AR85" s="1">
        <v>15.199</v>
      </c>
      <c r="AS85" s="1">
        <v>-2.4950000000000001</v>
      </c>
      <c r="AT85" s="1">
        <v>-0.106</v>
      </c>
      <c r="AU85" s="1">
        <v>4.4260000000000002</v>
      </c>
      <c r="AV85" s="1">
        <f t="shared" si="3"/>
        <v>-12.063000000000001</v>
      </c>
      <c r="AW85" s="1">
        <f t="shared" si="4"/>
        <v>2.5289999999999999</v>
      </c>
      <c r="AX85" s="1">
        <f t="shared" si="5"/>
        <v>3.125</v>
      </c>
      <c r="AY85" s="1">
        <v>5.0609999999999999</v>
      </c>
      <c r="AZ85" s="1">
        <v>1.367</v>
      </c>
      <c r="BA85" s="1">
        <v>0.93100000000000005</v>
      </c>
      <c r="BB85" s="1">
        <v>2019</v>
      </c>
      <c r="BC85" s="219">
        <v>0</v>
      </c>
      <c r="BD85" t="s">
        <v>186</v>
      </c>
      <c r="BG85" s="1">
        <v>-12.063000000000001</v>
      </c>
      <c r="BH85" s="1">
        <v>2.5289999999999999</v>
      </c>
      <c r="BI85" s="1">
        <v>3.125</v>
      </c>
    </row>
    <row r="86" spans="1:61">
      <c r="A86" t="s">
        <v>188</v>
      </c>
      <c r="B86" t="s">
        <v>187</v>
      </c>
      <c r="C86">
        <v>1</v>
      </c>
      <c r="D86" t="s">
        <v>26</v>
      </c>
      <c r="E86" t="s">
        <v>27</v>
      </c>
      <c r="F86" t="s">
        <v>28</v>
      </c>
      <c r="G86" t="s">
        <v>24</v>
      </c>
      <c r="H86" s="1">
        <v>2.8980000000000001</v>
      </c>
      <c r="I86" s="1">
        <v>2.512</v>
      </c>
      <c r="J86" s="1">
        <v>1.4950000000000001</v>
      </c>
      <c r="K86" s="1">
        <v>-0.72899999999999998</v>
      </c>
      <c r="L86" s="1">
        <v>3.2040000000000002</v>
      </c>
      <c r="M86" s="1">
        <v>1.9470000000000001</v>
      </c>
      <c r="N86" s="1">
        <v>0.42399999999999999</v>
      </c>
      <c r="O86" s="1">
        <v>3.641</v>
      </c>
      <c r="P86" s="1">
        <v>2.9980000000000002</v>
      </c>
      <c r="Q86" s="1">
        <v>5.6139999999999999</v>
      </c>
      <c r="R86" s="1">
        <v>7.7110000000000003</v>
      </c>
      <c r="S86" s="1">
        <v>1.6419999999999999</v>
      </c>
      <c r="T86" s="1">
        <v>3.5790000000000002</v>
      </c>
      <c r="U86" s="1">
        <v>2.3140000000000001</v>
      </c>
      <c r="V86" s="1">
        <v>5.8940000000000001</v>
      </c>
      <c r="W86" s="1">
        <v>9.593</v>
      </c>
      <c r="X86" s="1">
        <v>9.0920000000000005</v>
      </c>
      <c r="Y86" s="1">
        <v>10.747</v>
      </c>
      <c r="Z86" s="1">
        <v>8.8170000000000002</v>
      </c>
      <c r="AA86" s="1">
        <v>10.013999999999999</v>
      </c>
      <c r="AB86" s="1">
        <v>8.2850000000000001</v>
      </c>
      <c r="AC86" s="1">
        <v>6.0640000000000001</v>
      </c>
      <c r="AD86" s="1">
        <v>5.7960000000000003</v>
      </c>
      <c r="AE86" s="1">
        <v>3.6850000000000001</v>
      </c>
      <c r="AF86" s="1">
        <v>6.4329999999999998</v>
      </c>
      <c r="AG86" s="1">
        <v>5.5140000000000002</v>
      </c>
      <c r="AH86" s="1">
        <v>5.0179999999999998</v>
      </c>
      <c r="AI86" s="1">
        <v>5.5629999999999997</v>
      </c>
      <c r="AJ86" s="1">
        <v>-4.5880000000000001</v>
      </c>
      <c r="AK86" s="1">
        <v>-5.024</v>
      </c>
      <c r="AL86" s="1">
        <v>1.484</v>
      </c>
      <c r="AM86" s="1">
        <v>0.28799999999999998</v>
      </c>
      <c r="AN86" s="1">
        <v>-5.0000000000000001E-3</v>
      </c>
      <c r="AO86" s="1">
        <v>1.619</v>
      </c>
      <c r="AP86" s="1">
        <v>8.5069999999999997</v>
      </c>
      <c r="AQ86" s="1">
        <v>25.381</v>
      </c>
      <c r="AR86" s="1">
        <v>1.7090000000000001</v>
      </c>
      <c r="AS86" s="1">
        <v>9.407</v>
      </c>
      <c r="AT86" s="1">
        <v>9.2889999999999997</v>
      </c>
      <c r="AU86" s="1">
        <v>5.8789999999999996</v>
      </c>
      <c r="AV86" s="1">
        <f t="shared" si="3"/>
        <v>-3.004</v>
      </c>
      <c r="AW86" s="1">
        <f t="shared" si="4"/>
        <v>4.9429999999999996</v>
      </c>
      <c r="AX86" s="1">
        <f t="shared" si="5"/>
        <v>4.2709999999999999</v>
      </c>
      <c r="AY86" s="1">
        <v>3.54</v>
      </c>
      <c r="AZ86" s="1">
        <v>2.8290000000000002</v>
      </c>
      <c r="BA86" s="1">
        <v>2.645</v>
      </c>
      <c r="BB86" s="1">
        <v>2019</v>
      </c>
      <c r="BC86" s="219">
        <v>0</v>
      </c>
      <c r="BD86" t="s">
        <v>188</v>
      </c>
      <c r="BG86" s="1">
        <v>-3.004</v>
      </c>
      <c r="BH86" s="1">
        <v>4.9429999999999996</v>
      </c>
      <c r="BI86" s="1">
        <v>4.2709999999999999</v>
      </c>
    </row>
    <row r="87" spans="1:61">
      <c r="A87" t="s">
        <v>190</v>
      </c>
      <c r="B87" t="s">
        <v>189</v>
      </c>
      <c r="C87">
        <v>1</v>
      </c>
      <c r="D87" t="s">
        <v>26</v>
      </c>
      <c r="E87" t="s">
        <v>27</v>
      </c>
      <c r="F87" t="s">
        <v>28</v>
      </c>
      <c r="G87" t="s">
        <v>24</v>
      </c>
      <c r="H87" s="1">
        <v>3.5680000000000001</v>
      </c>
      <c r="I87" s="1">
        <v>4.7229999999999999</v>
      </c>
      <c r="J87" s="1">
        <v>1.4239999999999999</v>
      </c>
      <c r="K87" s="1">
        <v>2.5859999999999999</v>
      </c>
      <c r="L87" s="1">
        <v>2.21</v>
      </c>
      <c r="M87" s="1">
        <v>4.4509999999999996</v>
      </c>
      <c r="N87" s="1">
        <v>3.5510000000000002</v>
      </c>
      <c r="O87" s="1">
        <v>7.49</v>
      </c>
      <c r="P87" s="1">
        <v>3.5640000000000001</v>
      </c>
      <c r="Q87" s="1">
        <v>1.419</v>
      </c>
      <c r="R87" s="1">
        <v>6.633</v>
      </c>
      <c r="S87" s="1">
        <v>4.6180000000000003</v>
      </c>
      <c r="T87" s="1">
        <v>7.1550000000000002</v>
      </c>
      <c r="U87" s="1">
        <v>3.7709999999999999</v>
      </c>
      <c r="V87" s="1">
        <v>7.0110000000000001</v>
      </c>
      <c r="W87" s="1">
        <v>9.6539999999999999</v>
      </c>
      <c r="X87" s="1">
        <v>5.0149999999999997</v>
      </c>
      <c r="Y87" s="1">
        <v>4.0579999999999998</v>
      </c>
      <c r="Z87" s="1">
        <v>4.2240000000000002</v>
      </c>
      <c r="AA87" s="1">
        <v>3.6219999999999999</v>
      </c>
      <c r="AB87" s="1">
        <v>8.8450000000000006</v>
      </c>
      <c r="AC87" s="1">
        <v>0.158</v>
      </c>
      <c r="AD87" s="1">
        <v>-0.17599999999999999</v>
      </c>
      <c r="AE87" s="1">
        <v>1.1040000000000001</v>
      </c>
      <c r="AF87" s="1">
        <v>4.8970000000000002</v>
      </c>
      <c r="AG87" s="1">
        <v>4.1440000000000001</v>
      </c>
      <c r="AH87" s="1">
        <v>5.7779999999999996</v>
      </c>
      <c r="AI87" s="1">
        <v>6.0629999999999997</v>
      </c>
      <c r="AJ87" s="1">
        <v>3.3340000000000001</v>
      </c>
      <c r="AK87" s="1">
        <v>1.0249999999999999</v>
      </c>
      <c r="AL87" s="1">
        <v>5.5759999999999996</v>
      </c>
      <c r="AM87" s="1">
        <v>4.8789999999999996</v>
      </c>
      <c r="AN87" s="1">
        <v>2.3410000000000002</v>
      </c>
      <c r="AO87" s="1">
        <v>4.3099999999999996</v>
      </c>
      <c r="AP87" s="1">
        <v>3.9369999999999998</v>
      </c>
      <c r="AQ87" s="1">
        <v>2.25</v>
      </c>
      <c r="AR87" s="1">
        <v>3.8260000000000001</v>
      </c>
      <c r="AS87" s="1">
        <v>3.5819999999999999</v>
      </c>
      <c r="AT87" s="1">
        <v>3.4820000000000002</v>
      </c>
      <c r="AU87" s="1">
        <v>3.4460000000000002</v>
      </c>
      <c r="AV87" s="1">
        <f t="shared" si="3"/>
        <v>-5.8849999999999998</v>
      </c>
      <c r="AW87" s="1">
        <f t="shared" si="4"/>
        <v>4.8689999999999998</v>
      </c>
      <c r="AX87" s="1">
        <f t="shared" si="5"/>
        <v>4.601</v>
      </c>
      <c r="AY87" s="1">
        <v>4.4790000000000001</v>
      </c>
      <c r="AZ87" s="1">
        <v>4.2169999999999996</v>
      </c>
      <c r="BA87" s="1">
        <v>4.0279999999999996</v>
      </c>
      <c r="BB87" s="1">
        <v>2019</v>
      </c>
      <c r="BC87" s="219">
        <v>0</v>
      </c>
      <c r="BD87" t="s">
        <v>190</v>
      </c>
      <c r="BG87" s="1">
        <v>-5.8849999999999998</v>
      </c>
      <c r="BH87" s="1">
        <v>4.8689999999999998</v>
      </c>
      <c r="BI87" s="1">
        <v>4.601</v>
      </c>
    </row>
    <row r="88" spans="1:61">
      <c r="A88" t="s">
        <v>192</v>
      </c>
      <c r="B88" t="s">
        <v>191</v>
      </c>
      <c r="C88">
        <v>1</v>
      </c>
      <c r="D88" t="s">
        <v>26</v>
      </c>
      <c r="E88" t="s">
        <v>27</v>
      </c>
      <c r="F88" t="s">
        <v>28</v>
      </c>
      <c r="G88" t="s">
        <v>24</v>
      </c>
      <c r="H88" s="1">
        <v>3.0990000000000002</v>
      </c>
      <c r="I88" s="1">
        <v>0.55700000000000005</v>
      </c>
      <c r="J88" s="1">
        <v>0.156</v>
      </c>
      <c r="K88" s="1">
        <v>0.92500000000000004</v>
      </c>
      <c r="L88" s="1">
        <v>3.0129999999999999</v>
      </c>
      <c r="M88" s="1">
        <v>2.621</v>
      </c>
      <c r="N88" s="1">
        <v>2.71</v>
      </c>
      <c r="O88" s="1">
        <v>3.0670000000000002</v>
      </c>
      <c r="P88" s="1">
        <v>4.0289999999999999</v>
      </c>
      <c r="Q88" s="1">
        <v>3.2519999999999998</v>
      </c>
      <c r="R88" s="1">
        <v>1.982</v>
      </c>
      <c r="S88" s="1">
        <v>1.4390000000000001</v>
      </c>
      <c r="T88" s="1">
        <v>0.72299999999999998</v>
      </c>
      <c r="U88" s="1">
        <v>-0.83499999999999996</v>
      </c>
      <c r="V88" s="1">
        <v>2.0739999999999998</v>
      </c>
      <c r="W88" s="1">
        <v>2.6829999999999998</v>
      </c>
      <c r="X88" s="1">
        <v>1.2669999999999999</v>
      </c>
      <c r="Y88" s="1">
        <v>1.83</v>
      </c>
      <c r="Z88" s="1">
        <v>1.8109999999999999</v>
      </c>
      <c r="AA88" s="1">
        <v>1.6259999999999999</v>
      </c>
      <c r="AB88" s="1">
        <v>3.7869999999999999</v>
      </c>
      <c r="AC88" s="1">
        <v>1.9510000000000001</v>
      </c>
      <c r="AD88" s="1">
        <v>0.254</v>
      </c>
      <c r="AE88" s="1">
        <v>0.13900000000000001</v>
      </c>
      <c r="AF88" s="1">
        <v>1.4239999999999999</v>
      </c>
      <c r="AG88" s="1">
        <v>0.81799999999999995</v>
      </c>
      <c r="AH88" s="1">
        <v>1.7909999999999999</v>
      </c>
      <c r="AI88" s="1">
        <v>1.4870000000000001</v>
      </c>
      <c r="AJ88" s="1">
        <v>-0.96199999999999997</v>
      </c>
      <c r="AK88" s="1">
        <v>-5.2809999999999997</v>
      </c>
      <c r="AL88" s="1">
        <v>1.7130000000000001</v>
      </c>
      <c r="AM88" s="1">
        <v>0.70699999999999996</v>
      </c>
      <c r="AN88" s="1">
        <v>-2.9809999999999999</v>
      </c>
      <c r="AO88" s="1">
        <v>-1.841</v>
      </c>
      <c r="AP88" s="1">
        <v>-5.0000000000000001E-3</v>
      </c>
      <c r="AQ88" s="1">
        <v>0.77800000000000002</v>
      </c>
      <c r="AR88" s="1">
        <v>1.2929999999999999</v>
      </c>
      <c r="AS88" s="1">
        <v>1.6679999999999999</v>
      </c>
      <c r="AT88" s="1">
        <v>0.79800000000000004</v>
      </c>
      <c r="AU88" s="1">
        <v>0.30099999999999999</v>
      </c>
      <c r="AV88" s="1">
        <f t="shared" si="3"/>
        <v>-9.1999999999999993</v>
      </c>
      <c r="AW88" s="1">
        <f t="shared" si="4"/>
        <v>3</v>
      </c>
      <c r="AX88" s="1">
        <f t="shared" si="5"/>
        <v>3.6</v>
      </c>
      <c r="AY88" s="1">
        <v>1.6970000000000001</v>
      </c>
      <c r="AZ88" s="1">
        <v>0.91200000000000003</v>
      </c>
      <c r="BA88" s="1">
        <v>0.88300000000000001</v>
      </c>
      <c r="BB88" s="1">
        <v>2019</v>
      </c>
      <c r="BC88" s="219">
        <v>1</v>
      </c>
      <c r="BD88" t="s">
        <v>192</v>
      </c>
      <c r="BG88" s="1">
        <v>-10.645</v>
      </c>
      <c r="BH88" s="1">
        <v>5.24</v>
      </c>
      <c r="BI88" s="1">
        <v>2.63</v>
      </c>
    </row>
    <row r="89" spans="1:61">
      <c r="A89" t="s">
        <v>194</v>
      </c>
      <c r="B89" t="s">
        <v>193</v>
      </c>
      <c r="C89">
        <v>0</v>
      </c>
      <c r="D89" t="s">
        <v>26</v>
      </c>
      <c r="E89" t="s">
        <v>27</v>
      </c>
      <c r="F89" t="s">
        <v>28</v>
      </c>
      <c r="G89" t="s">
        <v>24</v>
      </c>
      <c r="H89" s="1">
        <v>-4.0410000000000004</v>
      </c>
      <c r="I89" s="1">
        <v>4.42</v>
      </c>
      <c r="J89" s="1">
        <v>3.08</v>
      </c>
      <c r="K89" s="1">
        <v>4.1529999999999996</v>
      </c>
      <c r="L89" s="1">
        <v>0.95</v>
      </c>
      <c r="M89" s="1">
        <v>-0.9</v>
      </c>
      <c r="N89" s="1">
        <v>7</v>
      </c>
      <c r="O89" s="1">
        <v>7.7</v>
      </c>
      <c r="P89" s="1">
        <v>-3.9929999999999999</v>
      </c>
      <c r="Q89" s="1">
        <v>4.7</v>
      </c>
      <c r="R89" s="1">
        <v>4.875</v>
      </c>
      <c r="S89" s="1">
        <v>0.83399999999999996</v>
      </c>
      <c r="T89" s="1">
        <v>2.778</v>
      </c>
      <c r="U89" s="1">
        <v>2.2109999999999999</v>
      </c>
      <c r="V89" s="1">
        <v>1.875</v>
      </c>
      <c r="W89" s="1">
        <v>2.5209999999999999</v>
      </c>
      <c r="X89" s="1">
        <v>0.23599999999999999</v>
      </c>
      <c r="Y89" s="1">
        <v>-1.641</v>
      </c>
      <c r="Z89" s="1">
        <v>-1.21</v>
      </c>
      <c r="AA89" s="1">
        <v>0.98099999999999998</v>
      </c>
      <c r="AB89" s="1">
        <v>0.77600000000000002</v>
      </c>
      <c r="AC89" s="1">
        <v>1.2809999999999999</v>
      </c>
      <c r="AD89" s="1">
        <v>0.67500000000000004</v>
      </c>
      <c r="AE89" s="1">
        <v>3.6669999999999998</v>
      </c>
      <c r="AF89" s="1">
        <v>1.3240000000000001</v>
      </c>
      <c r="AG89" s="1">
        <v>0.89400000000000002</v>
      </c>
      <c r="AH89" s="1">
        <v>2.899</v>
      </c>
      <c r="AI89" s="1">
        <v>1.444</v>
      </c>
      <c r="AJ89" s="1">
        <v>-0.81799999999999995</v>
      </c>
      <c r="AK89" s="1">
        <v>-3.411</v>
      </c>
      <c r="AL89" s="1">
        <v>-1.4350000000000001</v>
      </c>
      <c r="AM89" s="1">
        <v>1.4259999999999999</v>
      </c>
      <c r="AN89" s="1">
        <v>-0.501</v>
      </c>
      <c r="AO89" s="1">
        <v>0.20599999999999999</v>
      </c>
      <c r="AP89" s="1">
        <v>0.57599999999999996</v>
      </c>
      <c r="AQ89" s="1">
        <v>0.871</v>
      </c>
      <c r="AR89" s="1">
        <v>1.4990000000000001</v>
      </c>
      <c r="AS89" s="1">
        <v>0.68700000000000006</v>
      </c>
      <c r="AT89" s="1">
        <v>1.8859999999999999</v>
      </c>
      <c r="AU89" s="1">
        <v>0.89900000000000002</v>
      </c>
      <c r="AV89" s="1">
        <f t="shared" si="3"/>
        <v>-8.5640000000000001</v>
      </c>
      <c r="AW89" s="1">
        <f t="shared" si="4"/>
        <v>3.6349999999999998</v>
      </c>
      <c r="AX89" s="1">
        <f t="shared" si="5"/>
        <v>3.7679999999999998</v>
      </c>
      <c r="AY89" s="1">
        <v>2.9380000000000002</v>
      </c>
      <c r="AZ89" s="1">
        <v>2.4969999999999999</v>
      </c>
      <c r="BA89" s="1">
        <v>2.0920000000000001</v>
      </c>
      <c r="BB89" s="1">
        <v>2019</v>
      </c>
      <c r="BC89" s="219">
        <v>0</v>
      </c>
      <c r="BD89" t="s">
        <v>194</v>
      </c>
      <c r="BG89" s="1">
        <v>-8.5640000000000001</v>
      </c>
      <c r="BH89" s="1">
        <v>3.6349999999999998</v>
      </c>
      <c r="BI89" s="1">
        <v>3.7679999999999998</v>
      </c>
    </row>
    <row r="90" spans="1:61">
      <c r="A90" t="s">
        <v>196</v>
      </c>
      <c r="B90" t="s">
        <v>195</v>
      </c>
      <c r="C90">
        <v>1</v>
      </c>
      <c r="D90" t="s">
        <v>26</v>
      </c>
      <c r="E90" t="s">
        <v>27</v>
      </c>
      <c r="F90" t="s">
        <v>28</v>
      </c>
      <c r="G90" t="s">
        <v>24</v>
      </c>
      <c r="H90" s="1">
        <v>3.181</v>
      </c>
      <c r="I90" s="1">
        <v>4.2089999999999996</v>
      </c>
      <c r="J90" s="1">
        <v>3.3119999999999998</v>
      </c>
      <c r="K90" s="1">
        <v>3.5230000000000001</v>
      </c>
      <c r="L90" s="1">
        <v>4.5019999999999998</v>
      </c>
      <c r="M90" s="1">
        <v>5.2329999999999997</v>
      </c>
      <c r="N90" s="1">
        <v>3.327</v>
      </c>
      <c r="O90" s="1">
        <v>4.7309999999999999</v>
      </c>
      <c r="P90" s="1">
        <v>6.7850000000000001</v>
      </c>
      <c r="Q90" s="1">
        <v>4.8579999999999997</v>
      </c>
      <c r="R90" s="1">
        <v>4.8929999999999998</v>
      </c>
      <c r="S90" s="1">
        <v>3.4169999999999998</v>
      </c>
      <c r="T90" s="1">
        <v>0.84799999999999998</v>
      </c>
      <c r="U90" s="1">
        <v>-0.51800000000000002</v>
      </c>
      <c r="V90" s="1">
        <v>0.99299999999999999</v>
      </c>
      <c r="W90" s="1">
        <v>2.742</v>
      </c>
      <c r="X90" s="1">
        <v>3.1</v>
      </c>
      <c r="Y90" s="1">
        <v>1.0760000000000001</v>
      </c>
      <c r="Z90" s="1">
        <v>-1.1279999999999999</v>
      </c>
      <c r="AA90" s="1">
        <v>-0.252</v>
      </c>
      <c r="AB90" s="1">
        <v>2.78</v>
      </c>
      <c r="AC90" s="1">
        <v>0.40600000000000003</v>
      </c>
      <c r="AD90" s="1">
        <v>0.11799999999999999</v>
      </c>
      <c r="AE90" s="1">
        <v>1.528</v>
      </c>
      <c r="AF90" s="1">
        <v>2.2050000000000001</v>
      </c>
      <c r="AG90" s="1">
        <v>1.663</v>
      </c>
      <c r="AH90" s="1">
        <v>1.42</v>
      </c>
      <c r="AI90" s="1">
        <v>1.6539999999999999</v>
      </c>
      <c r="AJ90" s="1">
        <v>-1.0940000000000001</v>
      </c>
      <c r="AK90" s="1">
        <v>-5.4160000000000004</v>
      </c>
      <c r="AL90" s="1">
        <v>4.1920000000000002</v>
      </c>
      <c r="AM90" s="1">
        <v>-0.115</v>
      </c>
      <c r="AN90" s="1">
        <v>1.4950000000000001</v>
      </c>
      <c r="AO90" s="1">
        <v>2</v>
      </c>
      <c r="AP90" s="1">
        <v>0.375</v>
      </c>
      <c r="AQ90" s="1">
        <v>1.2230000000000001</v>
      </c>
      <c r="AR90" s="1">
        <v>0.52200000000000002</v>
      </c>
      <c r="AS90" s="1">
        <v>2.1680000000000001</v>
      </c>
      <c r="AT90" s="1">
        <v>0.27600000000000002</v>
      </c>
      <c r="AU90" s="1">
        <v>0.67100000000000004</v>
      </c>
      <c r="AV90" s="1">
        <f t="shared" si="3"/>
        <v>-5.0999999999999996</v>
      </c>
      <c r="AW90" s="1">
        <f t="shared" si="4"/>
        <v>3.1</v>
      </c>
      <c r="AX90" s="1">
        <f t="shared" si="5"/>
        <v>2.4</v>
      </c>
      <c r="AY90" s="1">
        <v>1.2330000000000001</v>
      </c>
      <c r="AZ90" s="1">
        <v>0.95699999999999996</v>
      </c>
      <c r="BA90" s="1">
        <v>0.56299999999999994</v>
      </c>
      <c r="BB90" s="1">
        <v>2019</v>
      </c>
      <c r="BC90" s="219">
        <v>1</v>
      </c>
      <c r="BD90" t="s">
        <v>196</v>
      </c>
      <c r="BG90" s="1">
        <v>-5.2729999999999997</v>
      </c>
      <c r="BH90" s="1">
        <v>2.3210000000000002</v>
      </c>
      <c r="BI90" s="1">
        <v>1.66</v>
      </c>
    </row>
    <row r="91" spans="1:61">
      <c r="A91" t="s">
        <v>198</v>
      </c>
      <c r="B91" t="s">
        <v>197</v>
      </c>
      <c r="C91">
        <v>0</v>
      </c>
      <c r="D91" t="s">
        <v>26</v>
      </c>
      <c r="E91" t="s">
        <v>27</v>
      </c>
      <c r="F91" t="s">
        <v>28</v>
      </c>
      <c r="G91" t="s">
        <v>24</v>
      </c>
      <c r="H91" s="1">
        <v>11.326000000000001</v>
      </c>
      <c r="I91" s="1">
        <v>15.327</v>
      </c>
      <c r="J91" s="1">
        <v>5.2409999999999997</v>
      </c>
      <c r="K91" s="1">
        <v>0.23799999999999999</v>
      </c>
      <c r="L91" s="1">
        <v>5.5869999999999997</v>
      </c>
      <c r="M91" s="1">
        <v>-1.1759999999999999</v>
      </c>
      <c r="N91" s="1">
        <v>5.468</v>
      </c>
      <c r="O91" s="1">
        <v>2.73</v>
      </c>
      <c r="P91" s="1">
        <v>2.0830000000000002</v>
      </c>
      <c r="Q91" s="1">
        <v>-11.348000000000001</v>
      </c>
      <c r="R91" s="1">
        <v>1.0629999999999999</v>
      </c>
      <c r="S91" s="1">
        <v>2.4369999999999998</v>
      </c>
      <c r="T91" s="1">
        <v>13.28</v>
      </c>
      <c r="U91" s="1">
        <v>3.137</v>
      </c>
      <c r="V91" s="1">
        <v>5.0469999999999997</v>
      </c>
      <c r="W91" s="1">
        <v>6.4390000000000001</v>
      </c>
      <c r="X91" s="1">
        <v>0.66500000000000004</v>
      </c>
      <c r="Y91" s="1">
        <v>4.274</v>
      </c>
      <c r="Z91" s="1">
        <v>3.27</v>
      </c>
      <c r="AA91" s="1">
        <v>2.8260000000000001</v>
      </c>
      <c r="AB91" s="1">
        <v>4.2670000000000003</v>
      </c>
      <c r="AC91" s="1">
        <v>4.8499999999999996</v>
      </c>
      <c r="AD91" s="1">
        <v>7</v>
      </c>
      <c r="AE91" s="1">
        <v>3.915</v>
      </c>
      <c r="AF91" s="1">
        <v>8.1189999999999998</v>
      </c>
      <c r="AG91" s="1">
        <v>8.4149999999999991</v>
      </c>
      <c r="AH91" s="1">
        <v>8.8780000000000001</v>
      </c>
      <c r="AI91" s="1">
        <v>7.9980000000000002</v>
      </c>
      <c r="AJ91" s="1">
        <v>6.944</v>
      </c>
      <c r="AK91" s="1">
        <v>5.024</v>
      </c>
      <c r="AL91" s="1">
        <v>2.3149999999999999</v>
      </c>
      <c r="AM91" s="1">
        <v>2.7370000000000001</v>
      </c>
      <c r="AN91" s="1">
        <v>2.4289999999999998</v>
      </c>
      <c r="AO91" s="1">
        <v>2.61</v>
      </c>
      <c r="AP91" s="1">
        <v>3.3839999999999999</v>
      </c>
      <c r="AQ91" s="1">
        <v>2.4969999999999999</v>
      </c>
      <c r="AR91" s="1">
        <v>1.994</v>
      </c>
      <c r="AS91" s="1">
        <v>2.0880000000000001</v>
      </c>
      <c r="AT91" s="1">
        <v>1.9339999999999999</v>
      </c>
      <c r="AU91" s="1">
        <v>1.9550000000000001</v>
      </c>
      <c r="AV91" s="1">
        <f t="shared" si="3"/>
        <v>-5.0010000000000003</v>
      </c>
      <c r="AW91" s="1">
        <f t="shared" si="4"/>
        <v>3.4020000000000001</v>
      </c>
      <c r="AX91" s="1">
        <f t="shared" si="5"/>
        <v>2.9049999999999998</v>
      </c>
      <c r="AY91" s="1">
        <v>2.9990000000000001</v>
      </c>
      <c r="AZ91" s="1">
        <v>3.266</v>
      </c>
      <c r="BA91" s="1">
        <v>3.3</v>
      </c>
      <c r="BB91" s="1">
        <v>2019</v>
      </c>
      <c r="BC91" s="219">
        <v>0</v>
      </c>
      <c r="BD91" t="s">
        <v>198</v>
      </c>
      <c r="BG91" s="1">
        <v>-5.0010000000000003</v>
      </c>
      <c r="BH91" s="1">
        <v>3.4020000000000001</v>
      </c>
      <c r="BI91" s="1">
        <v>2.9049999999999998</v>
      </c>
    </row>
    <row r="92" spans="1:61">
      <c r="A92" t="s">
        <v>200</v>
      </c>
      <c r="B92" t="s">
        <v>199</v>
      </c>
      <c r="C92">
        <v>0</v>
      </c>
      <c r="D92" t="s">
        <v>26</v>
      </c>
      <c r="E92" t="s">
        <v>27</v>
      </c>
      <c r="F92" t="s">
        <v>28</v>
      </c>
      <c r="G92" t="s">
        <v>24</v>
      </c>
      <c r="H92" s="1" t="s">
        <v>29</v>
      </c>
      <c r="I92" s="1" t="s">
        <v>29</v>
      </c>
      <c r="J92" s="1" t="s">
        <v>29</v>
      </c>
      <c r="K92" s="1" t="s">
        <v>29</v>
      </c>
      <c r="L92" s="1" t="s">
        <v>29</v>
      </c>
      <c r="M92" s="1" t="s">
        <v>29</v>
      </c>
      <c r="N92" s="1" t="s">
        <v>29</v>
      </c>
      <c r="O92" s="1" t="s">
        <v>29</v>
      </c>
      <c r="P92" s="1" t="s">
        <v>29</v>
      </c>
      <c r="Q92" s="1" t="s">
        <v>29</v>
      </c>
      <c r="R92" s="1" t="s">
        <v>29</v>
      </c>
      <c r="S92" s="1" t="s">
        <v>29</v>
      </c>
      <c r="T92" s="1" t="s">
        <v>29</v>
      </c>
      <c r="U92" s="1">
        <v>-9.1999999999999993</v>
      </c>
      <c r="V92" s="1">
        <v>-12.58</v>
      </c>
      <c r="W92" s="1">
        <v>-8.1999999999999993</v>
      </c>
      <c r="X92" s="1">
        <v>0.5</v>
      </c>
      <c r="Y92" s="1">
        <v>1.7</v>
      </c>
      <c r="Z92" s="1">
        <v>-1.9</v>
      </c>
      <c r="AA92" s="1">
        <v>2.7</v>
      </c>
      <c r="AB92" s="1">
        <v>9.8000000000000007</v>
      </c>
      <c r="AC92" s="1">
        <v>13.5</v>
      </c>
      <c r="AD92" s="1">
        <v>9.8000000000000007</v>
      </c>
      <c r="AE92" s="1">
        <v>9.3000000000000007</v>
      </c>
      <c r="AF92" s="1">
        <v>9.6</v>
      </c>
      <c r="AG92" s="1">
        <v>9.6999999999999993</v>
      </c>
      <c r="AH92" s="1">
        <v>10.7</v>
      </c>
      <c r="AI92" s="1">
        <v>8.9</v>
      </c>
      <c r="AJ92" s="1">
        <v>3.3</v>
      </c>
      <c r="AK92" s="1">
        <v>1.2</v>
      </c>
      <c r="AL92" s="1">
        <v>7.3</v>
      </c>
      <c r="AM92" s="1">
        <v>7.4</v>
      </c>
      <c r="AN92" s="1">
        <v>4.8</v>
      </c>
      <c r="AO92" s="1">
        <v>6</v>
      </c>
      <c r="AP92" s="1">
        <v>4.2</v>
      </c>
      <c r="AQ92" s="1">
        <v>1.2</v>
      </c>
      <c r="AR92" s="1">
        <v>1.1000000000000001</v>
      </c>
      <c r="AS92" s="1">
        <v>4.0999999999999996</v>
      </c>
      <c r="AT92" s="1">
        <v>4.0999999999999996</v>
      </c>
      <c r="AU92" s="1">
        <v>4.5</v>
      </c>
      <c r="AV92" s="1">
        <f t="shared" si="3"/>
        <v>-2.7</v>
      </c>
      <c r="AW92" s="1">
        <f t="shared" si="4"/>
        <v>3.3</v>
      </c>
      <c r="AX92" s="1">
        <f t="shared" si="5"/>
        <v>3.6</v>
      </c>
      <c r="AY92" s="1">
        <v>5.7210000000000001</v>
      </c>
      <c r="AZ92" s="1">
        <v>3.1339999999999999</v>
      </c>
      <c r="BA92" s="1">
        <v>3.149</v>
      </c>
      <c r="BB92" s="1">
        <v>2019</v>
      </c>
      <c r="BC92" s="219">
        <v>1</v>
      </c>
      <c r="BD92" t="s">
        <v>200</v>
      </c>
      <c r="BG92" s="1">
        <v>-2.694</v>
      </c>
      <c r="BH92" s="1">
        <v>3.0289999999999999</v>
      </c>
      <c r="BI92" s="1">
        <v>4.2709999999999999</v>
      </c>
    </row>
    <row r="93" spans="1:61">
      <c r="A93" t="s">
        <v>202</v>
      </c>
      <c r="B93" t="s">
        <v>201</v>
      </c>
      <c r="C93">
        <v>0</v>
      </c>
      <c r="D93" t="s">
        <v>26</v>
      </c>
      <c r="E93" t="s">
        <v>27</v>
      </c>
      <c r="F93" t="s">
        <v>28</v>
      </c>
      <c r="G93" t="s">
        <v>24</v>
      </c>
      <c r="H93" s="1">
        <v>5.5720000000000001</v>
      </c>
      <c r="I93" s="1">
        <v>4.0999999999999996</v>
      </c>
      <c r="J93" s="1">
        <v>5.0519999999999996</v>
      </c>
      <c r="K93" s="1">
        <v>1.593</v>
      </c>
      <c r="L93" s="1">
        <v>1.6</v>
      </c>
      <c r="M93" s="1">
        <v>4.0730000000000004</v>
      </c>
      <c r="N93" s="1">
        <v>6.9820000000000002</v>
      </c>
      <c r="O93" s="1">
        <v>5.8109999999999999</v>
      </c>
      <c r="P93" s="1">
        <v>6.0910000000000002</v>
      </c>
      <c r="Q93" s="1">
        <v>4.5540000000000003</v>
      </c>
      <c r="R93" s="1">
        <v>4.1340000000000003</v>
      </c>
      <c r="S93" s="1">
        <v>1.339</v>
      </c>
      <c r="T93" s="1">
        <v>-1.08</v>
      </c>
      <c r="U93" s="1">
        <v>-9.5000000000000001E-2</v>
      </c>
      <c r="V93" s="1">
        <v>2.5310000000000001</v>
      </c>
      <c r="W93" s="1">
        <v>4.2869999999999999</v>
      </c>
      <c r="X93" s="1">
        <v>4.1479999999999997</v>
      </c>
      <c r="Y93" s="1">
        <v>0.41099999999999998</v>
      </c>
      <c r="Z93" s="1">
        <v>2.9830000000000001</v>
      </c>
      <c r="AA93" s="1">
        <v>2.1989999999999998</v>
      </c>
      <c r="AB93" s="1">
        <v>0.34699999999999998</v>
      </c>
      <c r="AC93" s="1">
        <v>3.9790000000000001</v>
      </c>
      <c r="AD93" s="1">
        <v>0.48099999999999998</v>
      </c>
      <c r="AE93" s="1">
        <v>2.9489999999999998</v>
      </c>
      <c r="AF93" s="1">
        <v>4.6349999999999998</v>
      </c>
      <c r="AG93" s="1">
        <v>5.665</v>
      </c>
      <c r="AH93" s="1">
        <v>5.8540000000000001</v>
      </c>
      <c r="AI93" s="1">
        <v>6.851</v>
      </c>
      <c r="AJ93" s="1">
        <v>0.23200000000000001</v>
      </c>
      <c r="AK93" s="1">
        <v>3.3069999999999999</v>
      </c>
      <c r="AL93" s="1">
        <v>8.4019999999999992</v>
      </c>
      <c r="AM93" s="1">
        <v>6.1120000000000001</v>
      </c>
      <c r="AN93" s="1">
        <v>4.5629999999999997</v>
      </c>
      <c r="AO93" s="1">
        <v>5.8789999999999996</v>
      </c>
      <c r="AP93" s="1">
        <v>5.3570000000000002</v>
      </c>
      <c r="AQ93" s="1">
        <v>5.718</v>
      </c>
      <c r="AR93" s="1">
        <v>5.8789999999999996</v>
      </c>
      <c r="AS93" s="1">
        <v>4.806</v>
      </c>
      <c r="AT93" s="1">
        <v>6.3179999999999996</v>
      </c>
      <c r="AU93" s="1">
        <v>5.3659999999999997</v>
      </c>
      <c r="AV93" s="1">
        <f t="shared" si="3"/>
        <v>1.048</v>
      </c>
      <c r="AW93" s="1">
        <f t="shared" si="4"/>
        <v>4.6680000000000001</v>
      </c>
      <c r="AX93" s="1">
        <f t="shared" si="5"/>
        <v>6.0380000000000003</v>
      </c>
      <c r="AY93" s="1">
        <v>5.7969999999999997</v>
      </c>
      <c r="AZ93" s="1">
        <v>5.7590000000000003</v>
      </c>
      <c r="BA93" s="1">
        <v>5.7839999999999998</v>
      </c>
      <c r="BB93" s="1">
        <v>2019</v>
      </c>
      <c r="BC93" s="219">
        <v>0</v>
      </c>
      <c r="BD93" t="s">
        <v>202</v>
      </c>
      <c r="BG93" s="1">
        <v>1.048</v>
      </c>
      <c r="BH93" s="1">
        <v>4.6680000000000001</v>
      </c>
      <c r="BI93" s="1">
        <v>6.0380000000000003</v>
      </c>
    </row>
    <row r="94" spans="1:61">
      <c r="A94" t="s">
        <v>204</v>
      </c>
      <c r="B94" t="s">
        <v>203</v>
      </c>
      <c r="C94">
        <v>0</v>
      </c>
      <c r="D94" t="s">
        <v>26</v>
      </c>
      <c r="E94" t="s">
        <v>27</v>
      </c>
      <c r="F94" t="s">
        <v>28</v>
      </c>
      <c r="G94" t="s">
        <v>24</v>
      </c>
      <c r="H94" s="1">
        <v>5.8000000000000003E-2</v>
      </c>
      <c r="I94" s="1">
        <v>0.24199999999999999</v>
      </c>
      <c r="J94" s="1">
        <v>0.749</v>
      </c>
      <c r="K94" s="1">
        <v>-2.7149999999999999</v>
      </c>
      <c r="L94" s="1">
        <v>2.3919999999999999</v>
      </c>
      <c r="M94" s="1">
        <v>-4.5190000000000001</v>
      </c>
      <c r="N94" s="1">
        <v>0.97499999999999998</v>
      </c>
      <c r="O94" s="1">
        <v>0.42599999999999999</v>
      </c>
      <c r="P94" s="1">
        <v>9.1489999999999991</v>
      </c>
      <c r="Q94" s="1">
        <v>-3.101</v>
      </c>
      <c r="R94" s="1">
        <v>-1.331</v>
      </c>
      <c r="S94" s="1">
        <v>0.13400000000000001</v>
      </c>
      <c r="T94" s="1">
        <v>1.3069999999999999</v>
      </c>
      <c r="U94" s="1">
        <v>1.046</v>
      </c>
      <c r="V94" s="1">
        <v>1.754</v>
      </c>
      <c r="W94" s="1">
        <v>-8.4000000000000005E-2</v>
      </c>
      <c r="X94" s="1">
        <v>1.141</v>
      </c>
      <c r="Y94" s="1">
        <v>1.9650000000000001</v>
      </c>
      <c r="Z94" s="1">
        <v>6.85</v>
      </c>
      <c r="AA94" s="1">
        <v>-1.7709999999999999</v>
      </c>
      <c r="AB94" s="1">
        <v>5.9560000000000004</v>
      </c>
      <c r="AC94" s="1">
        <v>-1.4179999999999999</v>
      </c>
      <c r="AD94" s="1">
        <v>3.9620000000000002</v>
      </c>
      <c r="AE94" s="1">
        <v>2.0059999999999998</v>
      </c>
      <c r="AF94" s="1">
        <v>-1.629</v>
      </c>
      <c r="AG94" s="1">
        <v>4.952</v>
      </c>
      <c r="AH94" s="1">
        <v>-4.9000000000000002E-2</v>
      </c>
      <c r="AI94" s="1">
        <v>2.0350000000000001</v>
      </c>
      <c r="AJ94" s="1">
        <v>-2.0920000000000001</v>
      </c>
      <c r="AK94" s="1">
        <v>0.80300000000000005</v>
      </c>
      <c r="AL94" s="1">
        <v>-0.92400000000000004</v>
      </c>
      <c r="AM94" s="1">
        <v>1.595</v>
      </c>
      <c r="AN94" s="1">
        <v>4.7130000000000001</v>
      </c>
      <c r="AO94" s="1">
        <v>4.2149999999999999</v>
      </c>
      <c r="AP94" s="1">
        <v>-0.69799999999999995</v>
      </c>
      <c r="AQ94" s="1">
        <v>10.404999999999999</v>
      </c>
      <c r="AR94" s="1">
        <v>5.13</v>
      </c>
      <c r="AS94" s="1">
        <v>0.89700000000000002</v>
      </c>
      <c r="AT94" s="1">
        <v>2.3130000000000002</v>
      </c>
      <c r="AU94" s="1">
        <v>2.2970000000000002</v>
      </c>
      <c r="AV94" s="1">
        <f t="shared" si="3"/>
        <v>-1.1000000000000001</v>
      </c>
      <c r="AW94" s="1">
        <f t="shared" si="4"/>
        <v>2.9540000000000002</v>
      </c>
      <c r="AX94" s="1">
        <f t="shared" si="5"/>
        <v>1.8979999999999999</v>
      </c>
      <c r="AY94" s="1">
        <v>1.9059999999999999</v>
      </c>
      <c r="AZ94" s="1">
        <v>1.788</v>
      </c>
      <c r="BA94" s="1">
        <v>1.758</v>
      </c>
      <c r="BB94" s="1">
        <v>2017</v>
      </c>
      <c r="BC94" s="219">
        <v>0</v>
      </c>
      <c r="BD94" t="s">
        <v>204</v>
      </c>
      <c r="BG94" s="1">
        <v>-1.1000000000000001</v>
      </c>
      <c r="BH94" s="1">
        <v>2.9540000000000002</v>
      </c>
      <c r="BI94" s="1">
        <v>1.8979999999999999</v>
      </c>
    </row>
    <row r="95" spans="1:61">
      <c r="A95" t="s">
        <v>205</v>
      </c>
      <c r="B95" t="s">
        <v>3</v>
      </c>
      <c r="C95">
        <v>1</v>
      </c>
      <c r="D95" t="s">
        <v>26</v>
      </c>
      <c r="E95" t="s">
        <v>27</v>
      </c>
      <c r="F95" t="s">
        <v>28</v>
      </c>
      <c r="G95" t="s">
        <v>24</v>
      </c>
      <c r="H95" s="1">
        <v>-1.6459999999999999</v>
      </c>
      <c r="I95" s="1">
        <v>7.2460000000000004</v>
      </c>
      <c r="J95" s="1">
        <v>8.3379999999999992</v>
      </c>
      <c r="K95" s="1">
        <v>13.375999999999999</v>
      </c>
      <c r="L95" s="1">
        <v>10.552</v>
      </c>
      <c r="M95" s="1">
        <v>7.8390000000000004</v>
      </c>
      <c r="N95" s="1">
        <v>11.327</v>
      </c>
      <c r="O95" s="1">
        <v>12.724</v>
      </c>
      <c r="P95" s="1">
        <v>11.988</v>
      </c>
      <c r="Q95" s="1">
        <v>7.0730000000000004</v>
      </c>
      <c r="R95" s="1">
        <v>9.8780000000000001</v>
      </c>
      <c r="S95" s="1">
        <v>10.778</v>
      </c>
      <c r="T95" s="1">
        <v>6.1989999999999998</v>
      </c>
      <c r="U95" s="1">
        <v>6.8769999999999998</v>
      </c>
      <c r="V95" s="1">
        <v>9.2690000000000001</v>
      </c>
      <c r="W95" s="1">
        <v>9.6150000000000002</v>
      </c>
      <c r="X95" s="1">
        <v>7.891</v>
      </c>
      <c r="Y95" s="1">
        <v>6.1710000000000003</v>
      </c>
      <c r="Z95" s="1">
        <v>-5.1289999999999996</v>
      </c>
      <c r="AA95" s="1">
        <v>11.467000000000001</v>
      </c>
      <c r="AB95" s="1">
        <v>9.0609999999999999</v>
      </c>
      <c r="AC95" s="1">
        <v>4.8520000000000003</v>
      </c>
      <c r="AD95" s="1">
        <v>7.7249999999999996</v>
      </c>
      <c r="AE95" s="1">
        <v>3.1469999999999998</v>
      </c>
      <c r="AF95" s="1">
        <v>5.1970000000000001</v>
      </c>
      <c r="AG95" s="1">
        <v>4.3090000000000002</v>
      </c>
      <c r="AH95" s="1">
        <v>5.2640000000000002</v>
      </c>
      <c r="AI95" s="1">
        <v>5.8</v>
      </c>
      <c r="AJ95" s="1">
        <v>3.0129999999999999</v>
      </c>
      <c r="AK95" s="1">
        <v>0.79300000000000004</v>
      </c>
      <c r="AL95" s="1">
        <v>6.8049999999999997</v>
      </c>
      <c r="AM95" s="1">
        <v>3.6859999999999999</v>
      </c>
      <c r="AN95" s="1">
        <v>2.403</v>
      </c>
      <c r="AO95" s="1">
        <v>3.165</v>
      </c>
      <c r="AP95" s="1">
        <v>3.202</v>
      </c>
      <c r="AQ95" s="1">
        <v>2.8090000000000002</v>
      </c>
      <c r="AR95" s="1">
        <v>2.9470000000000001</v>
      </c>
      <c r="AS95" s="1">
        <v>3.16</v>
      </c>
      <c r="AT95" s="1">
        <v>2.907</v>
      </c>
      <c r="AU95" s="1">
        <v>2.0390000000000001</v>
      </c>
      <c r="AV95" s="1">
        <f t="shared" si="3"/>
        <v>-1.1000000000000001</v>
      </c>
      <c r="AW95" s="1">
        <f t="shared" si="4"/>
        <v>3.1</v>
      </c>
      <c r="AX95" s="1">
        <f t="shared" si="5"/>
        <v>2.9</v>
      </c>
      <c r="AY95" s="1">
        <v>2.8980000000000001</v>
      </c>
      <c r="AZ95" s="1">
        <v>2.6389999999999998</v>
      </c>
      <c r="BA95" s="1">
        <v>2.448</v>
      </c>
      <c r="BB95" s="1">
        <v>2019</v>
      </c>
      <c r="BC95" s="219">
        <v>1</v>
      </c>
      <c r="BD95" t="s">
        <v>205</v>
      </c>
      <c r="BG95" s="1">
        <v>-1.8779999999999999</v>
      </c>
      <c r="BH95" s="1">
        <v>2.871</v>
      </c>
      <c r="BI95" s="1">
        <v>3.1139999999999999</v>
      </c>
    </row>
    <row r="96" spans="1:61">
      <c r="A96" t="s">
        <v>207</v>
      </c>
      <c r="B96" t="s">
        <v>206</v>
      </c>
      <c r="C96">
        <v>0</v>
      </c>
      <c r="D96" t="s">
        <v>26</v>
      </c>
      <c r="E96" t="s">
        <v>27</v>
      </c>
      <c r="F96" t="s">
        <v>28</v>
      </c>
      <c r="G96" t="s">
        <v>24</v>
      </c>
      <c r="H96" s="1" t="s">
        <v>29</v>
      </c>
      <c r="I96" s="1" t="s">
        <v>29</v>
      </c>
      <c r="J96" s="1" t="s">
        <v>29</v>
      </c>
      <c r="K96" s="1" t="s">
        <v>29</v>
      </c>
      <c r="L96" s="1" t="s">
        <v>29</v>
      </c>
      <c r="M96" s="1" t="s">
        <v>29</v>
      </c>
      <c r="N96" s="1" t="s">
        <v>29</v>
      </c>
      <c r="O96" s="1" t="s">
        <v>29</v>
      </c>
      <c r="P96" s="1" t="s">
        <v>29</v>
      </c>
      <c r="Q96" s="1" t="s">
        <v>29</v>
      </c>
      <c r="R96" s="1" t="s">
        <v>29</v>
      </c>
      <c r="S96" s="1" t="s">
        <v>29</v>
      </c>
      <c r="T96" s="1" t="s">
        <v>29</v>
      </c>
      <c r="U96" s="1" t="s">
        <v>29</v>
      </c>
      <c r="V96" s="1" t="s">
        <v>29</v>
      </c>
      <c r="W96" s="1" t="s">
        <v>29</v>
      </c>
      <c r="X96" s="1" t="s">
        <v>29</v>
      </c>
      <c r="Y96" s="1" t="s">
        <v>29</v>
      </c>
      <c r="Z96" s="1" t="s">
        <v>29</v>
      </c>
      <c r="AA96" s="1" t="s">
        <v>29</v>
      </c>
      <c r="AB96" s="1" t="s">
        <v>29</v>
      </c>
      <c r="AC96" s="1">
        <v>11.063000000000001</v>
      </c>
      <c r="AD96" s="1">
        <v>-0.16600000000000001</v>
      </c>
      <c r="AE96" s="1">
        <v>5.7169999999999996</v>
      </c>
      <c r="AF96" s="1">
        <v>2.8530000000000002</v>
      </c>
      <c r="AG96" s="1">
        <v>3.8330000000000002</v>
      </c>
      <c r="AH96" s="1">
        <v>3.4079999999999999</v>
      </c>
      <c r="AI96" s="1">
        <v>8.3010000000000002</v>
      </c>
      <c r="AJ96" s="1">
        <v>4.4889999999999999</v>
      </c>
      <c r="AK96" s="1">
        <v>3.597</v>
      </c>
      <c r="AL96" s="1">
        <v>3.3090000000000002</v>
      </c>
      <c r="AM96" s="1">
        <v>4.3769999999999998</v>
      </c>
      <c r="AN96" s="1">
        <v>2.81</v>
      </c>
      <c r="AO96" s="1">
        <v>3.4420000000000002</v>
      </c>
      <c r="AP96" s="1">
        <v>1.222</v>
      </c>
      <c r="AQ96" s="1">
        <v>4.1029999999999998</v>
      </c>
      <c r="AR96" s="1">
        <v>4.0629999999999997</v>
      </c>
      <c r="AS96" s="1">
        <v>4.226</v>
      </c>
      <c r="AT96" s="1">
        <v>3.8159999999999998</v>
      </c>
      <c r="AU96" s="1">
        <v>4</v>
      </c>
      <c r="AV96" s="1">
        <f t="shared" si="3"/>
        <v>-7.5</v>
      </c>
      <c r="AW96" s="1">
        <f t="shared" si="4"/>
        <v>6</v>
      </c>
      <c r="AX96" s="1">
        <f t="shared" si="5"/>
        <v>3.7</v>
      </c>
      <c r="AY96" s="1">
        <v>3.8</v>
      </c>
      <c r="AZ96" s="1">
        <v>3.9</v>
      </c>
      <c r="BA96" s="1">
        <v>4</v>
      </c>
      <c r="BB96" s="1">
        <v>2019</v>
      </c>
      <c r="BC96" s="219">
        <v>0</v>
      </c>
      <c r="BD96" t="s">
        <v>207</v>
      </c>
      <c r="BG96" s="1">
        <v>-7.5</v>
      </c>
      <c r="BH96" s="1">
        <v>6</v>
      </c>
      <c r="BI96" s="1">
        <v>3.7</v>
      </c>
    </row>
    <row r="97" spans="1:61">
      <c r="A97" t="s">
        <v>209</v>
      </c>
      <c r="B97" t="s">
        <v>208</v>
      </c>
      <c r="C97">
        <v>0</v>
      </c>
      <c r="D97" t="s">
        <v>26</v>
      </c>
      <c r="E97" t="s">
        <v>27</v>
      </c>
      <c r="F97" t="s">
        <v>28</v>
      </c>
      <c r="G97" t="s">
        <v>24</v>
      </c>
      <c r="H97" s="1">
        <v>-20.364000000000001</v>
      </c>
      <c r="I97" s="1">
        <v>-18.920999999999999</v>
      </c>
      <c r="J97" s="1">
        <v>-9.5039999999999996</v>
      </c>
      <c r="K97" s="1">
        <v>5.2530000000000001</v>
      </c>
      <c r="L97" s="1">
        <v>5.24</v>
      </c>
      <c r="M97" s="1">
        <v>-4.258</v>
      </c>
      <c r="N97" s="1">
        <v>8.5649999999999995</v>
      </c>
      <c r="O97" s="1">
        <v>8.1419999999999995</v>
      </c>
      <c r="P97" s="1">
        <v>-10.050000000000001</v>
      </c>
      <c r="Q97" s="1">
        <v>25.896000000000001</v>
      </c>
      <c r="R97" s="1">
        <v>-26.228999999999999</v>
      </c>
      <c r="S97" s="1">
        <v>-41.008000000000003</v>
      </c>
      <c r="T97" s="1">
        <v>82.808999999999997</v>
      </c>
      <c r="U97" s="1">
        <v>35.131999999999998</v>
      </c>
      <c r="V97" s="1">
        <v>8.6159999999999997</v>
      </c>
      <c r="W97" s="1">
        <v>1.669</v>
      </c>
      <c r="X97" s="1">
        <v>0.59799999999999998</v>
      </c>
      <c r="Y97" s="1">
        <v>2.4929999999999999</v>
      </c>
      <c r="Z97" s="1">
        <v>3.6539999999999999</v>
      </c>
      <c r="AA97" s="1">
        <v>-1.7889999999999999</v>
      </c>
      <c r="AB97" s="1">
        <v>4.6909999999999998</v>
      </c>
      <c r="AC97" s="1">
        <v>0.20899999999999999</v>
      </c>
      <c r="AD97" s="1">
        <v>3.0139999999999998</v>
      </c>
      <c r="AE97" s="1">
        <v>17.337</v>
      </c>
      <c r="AF97" s="1">
        <v>10.762</v>
      </c>
      <c r="AG97" s="1">
        <v>10.076000000000001</v>
      </c>
      <c r="AH97" s="1">
        <v>7.52</v>
      </c>
      <c r="AI97" s="1">
        <v>5.992</v>
      </c>
      <c r="AJ97" s="1">
        <v>2.48</v>
      </c>
      <c r="AK97" s="1">
        <v>-7.0759999999999996</v>
      </c>
      <c r="AL97" s="1">
        <v>-2.371</v>
      </c>
      <c r="AM97" s="1">
        <v>9.6280000000000001</v>
      </c>
      <c r="AN97" s="1">
        <v>6.625</v>
      </c>
      <c r="AO97" s="1">
        <v>1.151</v>
      </c>
      <c r="AP97" s="1">
        <v>0.499</v>
      </c>
      <c r="AQ97" s="1">
        <v>0.59299999999999997</v>
      </c>
      <c r="AR97" s="1">
        <v>2.9260000000000002</v>
      </c>
      <c r="AS97" s="1">
        <v>-4.71</v>
      </c>
      <c r="AT97" s="1">
        <v>1.246</v>
      </c>
      <c r="AU97" s="1">
        <v>0.42599999999999999</v>
      </c>
      <c r="AV97" s="1">
        <f t="shared" si="3"/>
        <v>-8.077</v>
      </c>
      <c r="AW97" s="1">
        <f t="shared" si="4"/>
        <v>0.64800000000000002</v>
      </c>
      <c r="AX97" s="1">
        <f t="shared" si="5"/>
        <v>3.23</v>
      </c>
      <c r="AY97" s="1">
        <v>2.4209999999999998</v>
      </c>
      <c r="AZ97" s="1">
        <v>2.431</v>
      </c>
      <c r="BA97" s="1">
        <v>2.44</v>
      </c>
      <c r="BB97" s="1">
        <v>2019</v>
      </c>
      <c r="BC97" s="219">
        <v>0</v>
      </c>
      <c r="BD97" t="s">
        <v>209</v>
      </c>
      <c r="BG97" s="1">
        <v>-8.077</v>
      </c>
      <c r="BH97" s="1">
        <v>0.64800000000000002</v>
      </c>
      <c r="BI97" s="1">
        <v>3.23</v>
      </c>
    </row>
    <row r="98" spans="1:61">
      <c r="A98" t="s">
        <v>211</v>
      </c>
      <c r="B98" t="s">
        <v>210</v>
      </c>
      <c r="C98">
        <v>0</v>
      </c>
      <c r="D98" t="s">
        <v>26</v>
      </c>
      <c r="E98" t="s">
        <v>27</v>
      </c>
      <c r="F98" t="s">
        <v>28</v>
      </c>
      <c r="G98" t="s">
        <v>24</v>
      </c>
      <c r="H98" s="1" t="s">
        <v>29</v>
      </c>
      <c r="I98" s="1" t="s">
        <v>29</v>
      </c>
      <c r="J98" s="1" t="s">
        <v>29</v>
      </c>
      <c r="K98" s="1" t="s">
        <v>29</v>
      </c>
      <c r="L98" s="1" t="s">
        <v>29</v>
      </c>
      <c r="M98" s="1" t="s">
        <v>29</v>
      </c>
      <c r="N98" s="1" t="s">
        <v>29</v>
      </c>
      <c r="O98" s="1" t="s">
        <v>29</v>
      </c>
      <c r="P98" s="1" t="s">
        <v>29</v>
      </c>
      <c r="Q98" s="1" t="s">
        <v>29</v>
      </c>
      <c r="R98" s="1" t="s">
        <v>29</v>
      </c>
      <c r="S98" s="1" t="s">
        <v>29</v>
      </c>
      <c r="T98" s="1" t="s">
        <v>29</v>
      </c>
      <c r="U98" s="1">
        <v>-13.005000000000001</v>
      </c>
      <c r="V98" s="1">
        <v>-19.806999999999999</v>
      </c>
      <c r="W98" s="1">
        <v>-5.4240000000000004</v>
      </c>
      <c r="X98" s="1">
        <v>7.085</v>
      </c>
      <c r="Y98" s="1">
        <v>9.9149999999999991</v>
      </c>
      <c r="Z98" s="1">
        <v>2.1219999999999999</v>
      </c>
      <c r="AA98" s="1">
        <v>3.6560000000000001</v>
      </c>
      <c r="AB98" s="1">
        <v>5.4429999999999996</v>
      </c>
      <c r="AC98" s="1">
        <v>5.3220000000000001</v>
      </c>
      <c r="AD98" s="1">
        <v>-1.7000000000000001E-2</v>
      </c>
      <c r="AE98" s="1">
        <v>7.03</v>
      </c>
      <c r="AF98" s="1">
        <v>7.0270000000000001</v>
      </c>
      <c r="AG98" s="1">
        <v>-0.17599999999999999</v>
      </c>
      <c r="AH98" s="1">
        <v>3.1030000000000002</v>
      </c>
      <c r="AI98" s="1">
        <v>8.5429999999999993</v>
      </c>
      <c r="AJ98" s="1">
        <v>7.5659999999999998</v>
      </c>
      <c r="AK98" s="1">
        <v>2.8860000000000001</v>
      </c>
      <c r="AL98" s="1">
        <v>-0.47199999999999998</v>
      </c>
      <c r="AM98" s="1">
        <v>5.9560000000000004</v>
      </c>
      <c r="AN98" s="1">
        <v>-8.7999999999999995E-2</v>
      </c>
      <c r="AO98" s="1">
        <v>10.914999999999999</v>
      </c>
      <c r="AP98" s="1">
        <v>4.024</v>
      </c>
      <c r="AQ98" s="1">
        <v>3.8759999999999999</v>
      </c>
      <c r="AR98" s="1">
        <v>4.3360000000000003</v>
      </c>
      <c r="AS98" s="1">
        <v>4.74</v>
      </c>
      <c r="AT98" s="1">
        <v>3.4590000000000001</v>
      </c>
      <c r="AU98" s="1">
        <v>4.468</v>
      </c>
      <c r="AV98" s="1">
        <f t="shared" si="3"/>
        <v>-12.023</v>
      </c>
      <c r="AW98" s="1">
        <f t="shared" si="4"/>
        <v>9.7629999999999999</v>
      </c>
      <c r="AX98" s="1">
        <f t="shared" si="5"/>
        <v>7.9020000000000001</v>
      </c>
      <c r="AY98" s="1">
        <v>6.4480000000000004</v>
      </c>
      <c r="AZ98" s="1">
        <v>4.1050000000000004</v>
      </c>
      <c r="BA98" s="1">
        <v>4.1360000000000001</v>
      </c>
      <c r="BB98" s="1">
        <v>2019</v>
      </c>
      <c r="BC98" s="219">
        <v>0</v>
      </c>
      <c r="BD98" t="s">
        <v>211</v>
      </c>
      <c r="BG98" s="1">
        <v>-12.023</v>
      </c>
      <c r="BH98" s="1">
        <v>9.7629999999999999</v>
      </c>
      <c r="BI98" s="1">
        <v>7.9020000000000001</v>
      </c>
    </row>
    <row r="99" spans="1:61">
      <c r="A99" t="s">
        <v>213</v>
      </c>
      <c r="B99" t="s">
        <v>212</v>
      </c>
      <c r="C99">
        <v>0</v>
      </c>
      <c r="D99" t="s">
        <v>26</v>
      </c>
      <c r="E99" t="s">
        <v>27</v>
      </c>
      <c r="F99" t="s">
        <v>28</v>
      </c>
      <c r="G99" t="s">
        <v>24</v>
      </c>
      <c r="H99" s="1">
        <v>10.004</v>
      </c>
      <c r="I99" s="1">
        <v>15.332000000000001</v>
      </c>
      <c r="J99" s="1">
        <v>4.7149999999999999</v>
      </c>
      <c r="K99" s="1">
        <v>3</v>
      </c>
      <c r="L99" s="1">
        <v>6.4379999999999997</v>
      </c>
      <c r="M99" s="1">
        <v>9.1219999999999999</v>
      </c>
      <c r="N99" s="1">
        <v>4.8289999999999997</v>
      </c>
      <c r="O99" s="1">
        <v>-0.96</v>
      </c>
      <c r="P99" s="1">
        <v>-2.1</v>
      </c>
      <c r="Q99" s="1">
        <v>9.8930000000000007</v>
      </c>
      <c r="R99" s="1">
        <v>6.6859999999999999</v>
      </c>
      <c r="S99" s="1">
        <v>3.9990000000000001</v>
      </c>
      <c r="T99" s="1">
        <v>6.9989999999999997</v>
      </c>
      <c r="U99" s="1">
        <v>5.867</v>
      </c>
      <c r="V99" s="1">
        <v>8.16</v>
      </c>
      <c r="W99" s="1">
        <v>7.0449999999999999</v>
      </c>
      <c r="X99" s="1">
        <v>6.8920000000000003</v>
      </c>
      <c r="Y99" s="1">
        <v>6.907</v>
      </c>
      <c r="Z99" s="1">
        <v>4.2789999999999999</v>
      </c>
      <c r="AA99" s="1">
        <v>4.0279999999999996</v>
      </c>
      <c r="AB99" s="1">
        <v>6.4290000000000003</v>
      </c>
      <c r="AC99" s="1">
        <v>4.7720000000000002</v>
      </c>
      <c r="AD99" s="1">
        <v>6.8090000000000002</v>
      </c>
      <c r="AE99" s="1">
        <v>6.1790000000000003</v>
      </c>
      <c r="AF99" s="1">
        <v>7.1870000000000003</v>
      </c>
      <c r="AG99" s="1">
        <v>6.94</v>
      </c>
      <c r="AH99" s="1">
        <v>8.9540000000000006</v>
      </c>
      <c r="AI99" s="1">
        <v>7.851</v>
      </c>
      <c r="AJ99" s="1">
        <v>7.8220000000000001</v>
      </c>
      <c r="AK99" s="1">
        <v>7.3730000000000002</v>
      </c>
      <c r="AL99" s="1">
        <v>8.0180000000000007</v>
      </c>
      <c r="AM99" s="1">
        <v>7.9859999999999998</v>
      </c>
      <c r="AN99" s="1">
        <v>7.8049999999999997</v>
      </c>
      <c r="AO99" s="1">
        <v>8.0259999999999998</v>
      </c>
      <c r="AP99" s="1">
        <v>7.6120000000000001</v>
      </c>
      <c r="AQ99" s="1">
        <v>7.27</v>
      </c>
      <c r="AR99" s="1">
        <v>7.0229999999999997</v>
      </c>
      <c r="AS99" s="1">
        <v>6.8319999999999999</v>
      </c>
      <c r="AT99" s="1">
        <v>6.3079999999999998</v>
      </c>
      <c r="AU99" s="1">
        <v>5.1689999999999996</v>
      </c>
      <c r="AV99" s="1">
        <f t="shared" si="3"/>
        <v>0.20300000000000001</v>
      </c>
      <c r="AW99" s="1">
        <f t="shared" si="4"/>
        <v>4.7690000000000001</v>
      </c>
      <c r="AX99" s="1">
        <f t="shared" si="5"/>
        <v>5.649</v>
      </c>
      <c r="AY99" s="1">
        <v>5.84</v>
      </c>
      <c r="AZ99" s="1">
        <v>5.8170000000000002</v>
      </c>
      <c r="BA99" s="1">
        <v>6.0759999999999996</v>
      </c>
      <c r="BB99" s="1">
        <v>2018</v>
      </c>
      <c r="BC99" s="219">
        <v>0</v>
      </c>
      <c r="BD99" t="s">
        <v>213</v>
      </c>
      <c r="BG99" s="1">
        <v>0.20300000000000001</v>
      </c>
      <c r="BH99" s="1">
        <v>4.7690000000000001</v>
      </c>
      <c r="BI99" s="1">
        <v>5.649</v>
      </c>
    </row>
    <row r="100" spans="1:61">
      <c r="A100" t="s">
        <v>215</v>
      </c>
      <c r="B100" t="s">
        <v>214</v>
      </c>
      <c r="C100">
        <v>1</v>
      </c>
      <c r="D100" t="s">
        <v>26</v>
      </c>
      <c r="E100" t="s">
        <v>27</v>
      </c>
      <c r="F100" t="s">
        <v>28</v>
      </c>
      <c r="G100" t="s">
        <v>24</v>
      </c>
      <c r="H100" s="1" t="s">
        <v>29</v>
      </c>
      <c r="I100" s="1" t="s">
        <v>29</v>
      </c>
      <c r="J100" s="1" t="s">
        <v>29</v>
      </c>
      <c r="K100" s="1" t="s">
        <v>29</v>
      </c>
      <c r="L100" s="1" t="s">
        <v>29</v>
      </c>
      <c r="M100" s="1" t="s">
        <v>29</v>
      </c>
      <c r="N100" s="1" t="s">
        <v>29</v>
      </c>
      <c r="O100" s="1" t="s">
        <v>29</v>
      </c>
      <c r="P100" s="1" t="s">
        <v>29</v>
      </c>
      <c r="Q100" s="1" t="s">
        <v>29</v>
      </c>
      <c r="R100" s="1" t="s">
        <v>29</v>
      </c>
      <c r="S100" s="1" t="s">
        <v>29</v>
      </c>
      <c r="T100" s="1" t="s">
        <v>29</v>
      </c>
      <c r="U100" s="1">
        <v>-11.4</v>
      </c>
      <c r="V100" s="1">
        <v>2.2000000000000002</v>
      </c>
      <c r="W100" s="1">
        <v>-2.0840000000000001</v>
      </c>
      <c r="X100" s="1">
        <v>2.5459999999999998</v>
      </c>
      <c r="Y100" s="1">
        <v>8.9390000000000001</v>
      </c>
      <c r="Z100" s="1">
        <v>6.3650000000000002</v>
      </c>
      <c r="AA100" s="1">
        <v>2.8279999999999998</v>
      </c>
      <c r="AB100" s="1">
        <v>5.5949999999999998</v>
      </c>
      <c r="AC100" s="1">
        <v>6.319</v>
      </c>
      <c r="AD100" s="1">
        <v>7.1159999999999997</v>
      </c>
      <c r="AE100" s="1">
        <v>8.4359999999999999</v>
      </c>
      <c r="AF100" s="1">
        <v>8.3409999999999993</v>
      </c>
      <c r="AG100" s="1">
        <v>10.743</v>
      </c>
      <c r="AH100" s="1">
        <v>11.888</v>
      </c>
      <c r="AI100" s="1">
        <v>10.010999999999999</v>
      </c>
      <c r="AJ100" s="1">
        <v>-3.3460000000000001</v>
      </c>
      <c r="AK100" s="1">
        <v>-14.238</v>
      </c>
      <c r="AL100" s="1">
        <v>-4.4729999999999999</v>
      </c>
      <c r="AM100" s="1">
        <v>6.2850000000000001</v>
      </c>
      <c r="AN100" s="1">
        <v>4.1340000000000003</v>
      </c>
      <c r="AO100" s="1">
        <v>2.3279999999999998</v>
      </c>
      <c r="AP100" s="1">
        <v>1.915</v>
      </c>
      <c r="AQ100" s="1">
        <v>3.2610000000000001</v>
      </c>
      <c r="AR100" s="1">
        <v>1.774</v>
      </c>
      <c r="AS100" s="1">
        <v>3.7869999999999999</v>
      </c>
      <c r="AT100" s="1">
        <v>4.2850000000000001</v>
      </c>
      <c r="AU100" s="1">
        <v>2.1970000000000001</v>
      </c>
      <c r="AV100" s="1">
        <f t="shared" si="3"/>
        <v>-6</v>
      </c>
      <c r="AW100" s="1">
        <f t="shared" si="4"/>
        <v>5.2</v>
      </c>
      <c r="AX100" s="1">
        <f t="shared" si="5"/>
        <v>5.0510000000000002</v>
      </c>
      <c r="AY100" s="1">
        <v>4.9050000000000002</v>
      </c>
      <c r="AZ100" s="1">
        <v>3.4820000000000002</v>
      </c>
      <c r="BA100" s="1">
        <v>2.9980000000000002</v>
      </c>
      <c r="BB100" s="1">
        <v>2019</v>
      </c>
      <c r="BC100" s="219">
        <v>0</v>
      </c>
      <c r="BD100" t="s">
        <v>215</v>
      </c>
      <c r="BG100" s="1">
        <v>-6</v>
      </c>
      <c r="BH100" s="1">
        <v>5.2</v>
      </c>
      <c r="BI100" s="1">
        <v>5.0510000000000002</v>
      </c>
    </row>
    <row r="101" spans="1:61">
      <c r="A101" t="s">
        <v>217</v>
      </c>
      <c r="B101" t="s">
        <v>216</v>
      </c>
      <c r="C101">
        <v>0</v>
      </c>
      <c r="D101" t="s">
        <v>26</v>
      </c>
      <c r="E101" t="s">
        <v>27</v>
      </c>
      <c r="F101" t="s">
        <v>28</v>
      </c>
      <c r="G101" t="s">
        <v>24</v>
      </c>
      <c r="H101" s="1">
        <v>1.4670000000000001</v>
      </c>
      <c r="I101" s="1">
        <v>0.55000000000000004</v>
      </c>
      <c r="J101" s="1">
        <v>-36.789000000000001</v>
      </c>
      <c r="K101" s="1">
        <v>22.71</v>
      </c>
      <c r="L101" s="1">
        <v>44.478999999999999</v>
      </c>
      <c r="M101" s="1">
        <v>24.3</v>
      </c>
      <c r="N101" s="1">
        <v>-6.7729999999999997</v>
      </c>
      <c r="O101" s="1">
        <v>16.728999999999999</v>
      </c>
      <c r="P101" s="1">
        <v>-28.209</v>
      </c>
      <c r="Q101" s="1">
        <v>-42.195</v>
      </c>
      <c r="R101" s="1">
        <v>-13.420999999999999</v>
      </c>
      <c r="S101" s="1">
        <v>38.200000000000003</v>
      </c>
      <c r="T101" s="1">
        <v>4.4950000000000001</v>
      </c>
      <c r="U101" s="1">
        <v>7</v>
      </c>
      <c r="V101" s="1">
        <v>8.0299999999999994</v>
      </c>
      <c r="W101" s="1">
        <v>6.4930000000000003</v>
      </c>
      <c r="X101" s="1">
        <v>4.0380000000000003</v>
      </c>
      <c r="Y101" s="1">
        <v>10.19</v>
      </c>
      <c r="Z101" s="1">
        <v>3.9</v>
      </c>
      <c r="AA101" s="1">
        <v>-0.8</v>
      </c>
      <c r="AB101" s="1">
        <v>1.1000000000000001</v>
      </c>
      <c r="AC101" s="1">
        <v>3.9</v>
      </c>
      <c r="AD101" s="1">
        <v>3.4</v>
      </c>
      <c r="AE101" s="1">
        <v>1.7</v>
      </c>
      <c r="AF101" s="1">
        <v>7.5</v>
      </c>
      <c r="AG101" s="1">
        <v>2.7480000000000002</v>
      </c>
      <c r="AH101" s="1">
        <v>1.55</v>
      </c>
      <c r="AI101" s="1">
        <v>9.3109999999999999</v>
      </c>
      <c r="AJ101" s="1">
        <v>9.0690000000000008</v>
      </c>
      <c r="AK101" s="1">
        <v>10.231999999999999</v>
      </c>
      <c r="AL101" s="1">
        <v>7.9749999999999996</v>
      </c>
      <c r="AM101" s="1">
        <v>0.86699999999999999</v>
      </c>
      <c r="AN101" s="1">
        <v>2.5409999999999999</v>
      </c>
      <c r="AO101" s="1">
        <v>3.8109999999999999</v>
      </c>
      <c r="AP101" s="1">
        <v>2.4609999999999999</v>
      </c>
      <c r="AQ101" s="1">
        <v>0.21199999999999999</v>
      </c>
      <c r="AR101" s="1">
        <v>1.53</v>
      </c>
      <c r="AS101" s="1">
        <v>0.85099999999999998</v>
      </c>
      <c r="AT101" s="1">
        <v>-1.9259999999999999</v>
      </c>
      <c r="AU101" s="1">
        <v>-6.9</v>
      </c>
      <c r="AV101" s="1">
        <f t="shared" si="3"/>
        <v>-25</v>
      </c>
      <c r="AW101" s="1" t="str">
        <f t="shared" si="4"/>
        <v>n/a</v>
      </c>
      <c r="AX101" s="1" t="str">
        <f t="shared" si="5"/>
        <v>n/a</v>
      </c>
      <c r="AY101" s="1" t="s">
        <v>29</v>
      </c>
      <c r="AZ101" s="1" t="s">
        <v>29</v>
      </c>
      <c r="BA101" s="1" t="s">
        <v>29</v>
      </c>
      <c r="BB101" s="1">
        <v>2018</v>
      </c>
      <c r="BC101" s="219">
        <v>0</v>
      </c>
      <c r="BD101" t="s">
        <v>217</v>
      </c>
      <c r="BG101" s="1">
        <v>-25</v>
      </c>
      <c r="BH101" s="1" t="s">
        <v>29</v>
      </c>
      <c r="BI101" s="1" t="s">
        <v>29</v>
      </c>
    </row>
    <row r="102" spans="1:61">
      <c r="A102" t="s">
        <v>219</v>
      </c>
      <c r="B102" t="s">
        <v>218</v>
      </c>
      <c r="C102">
        <v>0</v>
      </c>
      <c r="D102" t="s">
        <v>26</v>
      </c>
      <c r="E102" t="s">
        <v>27</v>
      </c>
      <c r="F102" t="s">
        <v>28</v>
      </c>
      <c r="G102" t="s">
        <v>24</v>
      </c>
      <c r="H102" s="1">
        <v>-0.82499999999999996</v>
      </c>
      <c r="I102" s="1">
        <v>3.0790000000000002</v>
      </c>
      <c r="J102" s="1">
        <v>5.556</v>
      </c>
      <c r="K102" s="1">
        <v>2.98</v>
      </c>
      <c r="L102" s="1">
        <v>4.3289999999999997</v>
      </c>
      <c r="M102" s="1">
        <v>3.3090000000000002</v>
      </c>
      <c r="N102" s="1">
        <v>4.0720000000000001</v>
      </c>
      <c r="O102" s="1">
        <v>2.14</v>
      </c>
      <c r="P102" s="1">
        <v>7.7380000000000004</v>
      </c>
      <c r="Q102" s="1">
        <v>5.52</v>
      </c>
      <c r="R102" s="1">
        <v>5.1909999999999998</v>
      </c>
      <c r="S102" s="1">
        <v>4.7670000000000003</v>
      </c>
      <c r="T102" s="1">
        <v>6.2220000000000004</v>
      </c>
      <c r="U102" s="1">
        <v>3.847</v>
      </c>
      <c r="V102" s="1">
        <v>4.4749999999999996</v>
      </c>
      <c r="W102" s="1">
        <v>2.8140000000000001</v>
      </c>
      <c r="X102" s="1">
        <v>4.9210000000000003</v>
      </c>
      <c r="Y102" s="1">
        <v>3.4820000000000002</v>
      </c>
      <c r="Z102" s="1">
        <v>1.4039999999999999</v>
      </c>
      <c r="AA102" s="1">
        <v>1.59</v>
      </c>
      <c r="AB102" s="1">
        <v>4.9039999999999999</v>
      </c>
      <c r="AC102" s="1">
        <v>3.2759999999999998</v>
      </c>
      <c r="AD102" s="1">
        <v>1.5760000000000001</v>
      </c>
      <c r="AE102" s="1">
        <v>4.0709999999999997</v>
      </c>
      <c r="AF102" s="1">
        <v>2.3980000000000001</v>
      </c>
      <c r="AG102" s="1">
        <v>3.1120000000000001</v>
      </c>
      <c r="AH102" s="1">
        <v>4.4169999999999998</v>
      </c>
      <c r="AI102" s="1">
        <v>4.9930000000000003</v>
      </c>
      <c r="AJ102" s="1">
        <v>8.359</v>
      </c>
      <c r="AK102" s="1">
        <v>3.21</v>
      </c>
      <c r="AL102" s="1">
        <v>6.3739999999999997</v>
      </c>
      <c r="AM102" s="1">
        <v>5.7160000000000002</v>
      </c>
      <c r="AN102" s="1">
        <v>6.0730000000000004</v>
      </c>
      <c r="AO102" s="1">
        <v>3.851</v>
      </c>
      <c r="AP102" s="1">
        <v>2.8239999999999998</v>
      </c>
      <c r="AQ102" s="1">
        <v>3.2610000000000001</v>
      </c>
      <c r="AR102" s="1">
        <v>3.395</v>
      </c>
      <c r="AS102" s="1">
        <v>-0.97299999999999998</v>
      </c>
      <c r="AT102" s="1">
        <v>0.38100000000000001</v>
      </c>
      <c r="AU102" s="1">
        <v>0.95699999999999996</v>
      </c>
      <c r="AV102" s="1">
        <f t="shared" si="3"/>
        <v>-4.798</v>
      </c>
      <c r="AW102" s="1">
        <f t="shared" si="4"/>
        <v>3.863</v>
      </c>
      <c r="AX102" s="1">
        <f t="shared" si="5"/>
        <v>4.3040000000000003</v>
      </c>
      <c r="AY102" s="1">
        <v>3.6629999999999998</v>
      </c>
      <c r="AZ102" s="1">
        <v>1.6819999999999999</v>
      </c>
      <c r="BA102" s="1">
        <v>2.113</v>
      </c>
      <c r="BB102" s="1">
        <v>2018</v>
      </c>
      <c r="BC102" s="219">
        <v>0</v>
      </c>
      <c r="BD102" t="s">
        <v>219</v>
      </c>
      <c r="BG102" s="1">
        <v>-4.798</v>
      </c>
      <c r="BH102" s="1">
        <v>3.863</v>
      </c>
      <c r="BI102" s="1">
        <v>4.3040000000000003</v>
      </c>
    </row>
    <row r="103" spans="1:61">
      <c r="A103" t="s">
        <v>221</v>
      </c>
      <c r="B103" t="s">
        <v>220</v>
      </c>
      <c r="C103">
        <v>0</v>
      </c>
      <c r="D103" t="s">
        <v>26</v>
      </c>
      <c r="E103" t="s">
        <v>27</v>
      </c>
      <c r="F103" t="s">
        <v>28</v>
      </c>
      <c r="G103" t="s">
        <v>24</v>
      </c>
      <c r="H103" s="1" t="s">
        <v>29</v>
      </c>
      <c r="I103" s="1" t="s">
        <v>29</v>
      </c>
      <c r="J103" s="1" t="s">
        <v>29</v>
      </c>
      <c r="K103" s="1" t="s">
        <v>29</v>
      </c>
      <c r="L103" s="1" t="s">
        <v>29</v>
      </c>
      <c r="M103" s="1" t="s">
        <v>29</v>
      </c>
      <c r="N103" s="1" t="s">
        <v>29</v>
      </c>
      <c r="O103" s="1" t="s">
        <v>29</v>
      </c>
      <c r="P103" s="1" t="s">
        <v>29</v>
      </c>
      <c r="Q103" s="1" t="s">
        <v>29</v>
      </c>
      <c r="R103" s="1" t="s">
        <v>29</v>
      </c>
      <c r="S103" s="1" t="s">
        <v>29</v>
      </c>
      <c r="T103" s="1" t="s">
        <v>29</v>
      </c>
      <c r="U103" s="1" t="s">
        <v>29</v>
      </c>
      <c r="V103" s="1" t="s">
        <v>29</v>
      </c>
      <c r="W103" s="1" t="s">
        <v>29</v>
      </c>
      <c r="X103" s="1" t="s">
        <v>29</v>
      </c>
      <c r="Y103" s="1" t="s">
        <v>29</v>
      </c>
      <c r="Z103" s="1" t="s">
        <v>29</v>
      </c>
      <c r="AA103" s="1" t="s">
        <v>29</v>
      </c>
      <c r="AB103" s="1" t="s">
        <v>29</v>
      </c>
      <c r="AC103" s="1">
        <v>2.758</v>
      </c>
      <c r="AD103" s="1">
        <v>4.431</v>
      </c>
      <c r="AE103" s="1">
        <v>-28.974</v>
      </c>
      <c r="AF103" s="1">
        <v>3.9710000000000001</v>
      </c>
      <c r="AG103" s="1">
        <v>5.8559999999999999</v>
      </c>
      <c r="AH103" s="1">
        <v>8.48</v>
      </c>
      <c r="AI103" s="1">
        <v>13.103</v>
      </c>
      <c r="AJ103" s="1">
        <v>6.1050000000000004</v>
      </c>
      <c r="AK103" s="1">
        <v>5.1920000000000002</v>
      </c>
      <c r="AL103" s="1">
        <v>6.351</v>
      </c>
      <c r="AM103" s="1">
        <v>7.7</v>
      </c>
      <c r="AN103" s="1">
        <v>8.42</v>
      </c>
      <c r="AO103" s="1">
        <v>8.8360000000000003</v>
      </c>
      <c r="AP103" s="1">
        <v>0.69499999999999995</v>
      </c>
      <c r="AQ103" s="1">
        <v>7.0000000000000001E-3</v>
      </c>
      <c r="AR103" s="1">
        <v>-1.63</v>
      </c>
      <c r="AS103" s="1">
        <v>2.4689999999999999</v>
      </c>
      <c r="AT103" s="1">
        <v>1.242</v>
      </c>
      <c r="AU103" s="1">
        <v>-2.516</v>
      </c>
      <c r="AV103" s="1">
        <f t="shared" si="3"/>
        <v>-3.0059999999999998</v>
      </c>
      <c r="AW103" s="1">
        <f t="shared" si="4"/>
        <v>3.2410000000000001</v>
      </c>
      <c r="AX103" s="1">
        <f t="shared" si="5"/>
        <v>4.0960000000000001</v>
      </c>
      <c r="AY103" s="1">
        <v>4.8789999999999996</v>
      </c>
      <c r="AZ103" s="1">
        <v>5.31</v>
      </c>
      <c r="BA103" s="1">
        <v>5.3920000000000003</v>
      </c>
      <c r="BB103" s="1">
        <v>2018</v>
      </c>
      <c r="BC103" s="219">
        <v>0</v>
      </c>
      <c r="BD103" t="s">
        <v>221</v>
      </c>
      <c r="BG103" s="1">
        <v>-3.0059999999999998</v>
      </c>
      <c r="BH103" s="1">
        <v>3.2410000000000001</v>
      </c>
      <c r="BI103" s="1">
        <v>4.0960000000000001</v>
      </c>
    </row>
    <row r="104" spans="1:61">
      <c r="A104" t="s">
        <v>223</v>
      </c>
      <c r="B104" t="s">
        <v>222</v>
      </c>
      <c r="C104">
        <v>0</v>
      </c>
      <c r="D104" t="s">
        <v>26</v>
      </c>
      <c r="E104" t="s">
        <v>27</v>
      </c>
      <c r="F104" t="s">
        <v>28</v>
      </c>
      <c r="G104" t="s">
        <v>24</v>
      </c>
      <c r="H104" s="1">
        <v>0.60599999999999998</v>
      </c>
      <c r="I104" s="1">
        <v>-20.04</v>
      </c>
      <c r="J104" s="1">
        <v>1.518</v>
      </c>
      <c r="K104" s="1">
        <v>-4.7089999999999996</v>
      </c>
      <c r="L104" s="1">
        <v>-8.3059999999999992</v>
      </c>
      <c r="M104" s="1">
        <v>0.60699999999999998</v>
      </c>
      <c r="N104" s="1">
        <v>-11.353</v>
      </c>
      <c r="O104" s="1">
        <v>-14.702</v>
      </c>
      <c r="P104" s="1">
        <v>7.5789999999999997</v>
      </c>
      <c r="Q104" s="1">
        <v>7.1989999999999998</v>
      </c>
      <c r="R104" s="1">
        <v>3.72</v>
      </c>
      <c r="S104" s="1">
        <v>15.654999999999999</v>
      </c>
      <c r="T104" s="1">
        <v>-2.7120000000000002</v>
      </c>
      <c r="U104" s="1">
        <v>-3.7629999999999999</v>
      </c>
      <c r="V104" s="1">
        <v>1.9350000000000001</v>
      </c>
      <c r="W104" s="1">
        <v>-12.397</v>
      </c>
      <c r="X104" s="1">
        <v>2.633</v>
      </c>
      <c r="Y104" s="1">
        <v>-0.60699999999999998</v>
      </c>
      <c r="Z104" s="1">
        <v>-0.377</v>
      </c>
      <c r="AA104" s="1">
        <v>0.46200000000000002</v>
      </c>
      <c r="AB104" s="1">
        <v>3.681</v>
      </c>
      <c r="AC104" s="1">
        <v>-1.764</v>
      </c>
      <c r="AD104" s="1">
        <v>-0.95899999999999996</v>
      </c>
      <c r="AE104" s="1">
        <v>13.016</v>
      </c>
      <c r="AF104" s="1">
        <v>4.4610000000000003</v>
      </c>
      <c r="AG104" s="1">
        <v>11.87</v>
      </c>
      <c r="AH104" s="1">
        <v>6.5</v>
      </c>
      <c r="AI104" s="1">
        <v>6.3540000000000001</v>
      </c>
      <c r="AJ104" s="1">
        <v>-18.120999999999999</v>
      </c>
      <c r="AK104" s="1">
        <v>-2.988</v>
      </c>
      <c r="AL104" s="1">
        <v>3.1760000000000002</v>
      </c>
      <c r="AM104" s="1">
        <v>-66.656999999999996</v>
      </c>
      <c r="AN104" s="1">
        <v>124.709</v>
      </c>
      <c r="AO104" s="1">
        <v>-36.829000000000001</v>
      </c>
      <c r="AP104" s="1">
        <v>-53.017000000000003</v>
      </c>
      <c r="AQ104" s="1">
        <v>-13.023</v>
      </c>
      <c r="AR104" s="1">
        <v>-7.3890000000000002</v>
      </c>
      <c r="AS104" s="1">
        <v>64.013999999999996</v>
      </c>
      <c r="AT104" s="1">
        <v>17.879000000000001</v>
      </c>
      <c r="AU104" s="1">
        <v>9.89</v>
      </c>
      <c r="AV104" s="1">
        <f t="shared" si="3"/>
        <v>-66.652000000000001</v>
      </c>
      <c r="AW104" s="1">
        <f t="shared" si="4"/>
        <v>76.021000000000001</v>
      </c>
      <c r="AX104" s="1">
        <f t="shared" si="5"/>
        <v>54.941000000000003</v>
      </c>
      <c r="AY104" s="1">
        <v>9.1069999999999993</v>
      </c>
      <c r="AZ104" s="1">
        <v>0.29799999999999999</v>
      </c>
      <c r="BA104" s="1">
        <v>0.3</v>
      </c>
      <c r="BB104" s="1">
        <v>2017</v>
      </c>
      <c r="BC104" s="219">
        <v>0</v>
      </c>
      <c r="BD104" t="s">
        <v>223</v>
      </c>
      <c r="BG104" s="1">
        <v>-66.652000000000001</v>
      </c>
      <c r="BH104" s="1">
        <v>76.021000000000001</v>
      </c>
      <c r="BI104" s="1">
        <v>54.941000000000003</v>
      </c>
    </row>
    <row r="105" spans="1:61">
      <c r="A105" t="s">
        <v>225</v>
      </c>
      <c r="B105" t="s">
        <v>224</v>
      </c>
      <c r="C105">
        <v>1</v>
      </c>
      <c r="D105" t="s">
        <v>26</v>
      </c>
      <c r="E105" t="s">
        <v>27</v>
      </c>
      <c r="F105" t="s">
        <v>28</v>
      </c>
      <c r="G105" t="s">
        <v>24</v>
      </c>
      <c r="H105" s="1" t="s">
        <v>29</v>
      </c>
      <c r="I105" s="1" t="s">
        <v>29</v>
      </c>
      <c r="J105" s="1" t="s">
        <v>29</v>
      </c>
      <c r="K105" s="1" t="s">
        <v>29</v>
      </c>
      <c r="L105" s="1" t="s">
        <v>29</v>
      </c>
      <c r="M105" s="1" t="s">
        <v>29</v>
      </c>
      <c r="N105" s="1" t="s">
        <v>29</v>
      </c>
      <c r="O105" s="1" t="s">
        <v>29</v>
      </c>
      <c r="P105" s="1" t="s">
        <v>29</v>
      </c>
      <c r="Q105" s="1" t="s">
        <v>29</v>
      </c>
      <c r="R105" s="1" t="s">
        <v>29</v>
      </c>
      <c r="S105" s="1" t="s">
        <v>29</v>
      </c>
      <c r="T105" s="1" t="s">
        <v>29</v>
      </c>
      <c r="U105" s="1" t="s">
        <v>29</v>
      </c>
      <c r="V105" s="1" t="s">
        <v>29</v>
      </c>
      <c r="W105" s="1" t="s">
        <v>29</v>
      </c>
      <c r="X105" s="1">
        <v>5.2389999999999999</v>
      </c>
      <c r="Y105" s="1">
        <v>8.2929999999999993</v>
      </c>
      <c r="Z105" s="1">
        <v>7.4669999999999996</v>
      </c>
      <c r="AA105" s="1">
        <v>-1.135</v>
      </c>
      <c r="AB105" s="1">
        <v>3.8319999999999999</v>
      </c>
      <c r="AC105" s="1">
        <v>6.5229999999999997</v>
      </c>
      <c r="AD105" s="1">
        <v>6.7610000000000001</v>
      </c>
      <c r="AE105" s="1">
        <v>10.539</v>
      </c>
      <c r="AF105" s="1">
        <v>6.55</v>
      </c>
      <c r="AG105" s="1">
        <v>7.7270000000000003</v>
      </c>
      <c r="AH105" s="1">
        <v>7.4059999999999997</v>
      </c>
      <c r="AI105" s="1">
        <v>11.087</v>
      </c>
      <c r="AJ105" s="1">
        <v>2.6280000000000001</v>
      </c>
      <c r="AK105" s="1">
        <v>-14.814</v>
      </c>
      <c r="AL105" s="1">
        <v>1.482</v>
      </c>
      <c r="AM105" s="1">
        <v>6.0250000000000004</v>
      </c>
      <c r="AN105" s="1">
        <v>3.8340000000000001</v>
      </c>
      <c r="AO105" s="1">
        <v>3.5579999999999998</v>
      </c>
      <c r="AP105" s="1">
        <v>3.508</v>
      </c>
      <c r="AQ105" s="1">
        <v>2.0329999999999999</v>
      </c>
      <c r="AR105" s="1">
        <v>2.556</v>
      </c>
      <c r="AS105" s="1">
        <v>4.2480000000000002</v>
      </c>
      <c r="AT105" s="1">
        <v>3.6440000000000001</v>
      </c>
      <c r="AU105" s="1">
        <v>3.93</v>
      </c>
      <c r="AV105" s="1">
        <f t="shared" si="3"/>
        <v>-1.84</v>
      </c>
      <c r="AW105" s="1">
        <f t="shared" si="4"/>
        <v>4.0640000000000001</v>
      </c>
      <c r="AX105" s="1">
        <f t="shared" si="5"/>
        <v>3.7429999999999999</v>
      </c>
      <c r="AY105" s="1">
        <v>3.1989999999999998</v>
      </c>
      <c r="AZ105" s="1">
        <v>2.3380000000000001</v>
      </c>
      <c r="BA105" s="1">
        <v>2.218</v>
      </c>
      <c r="BB105" s="1">
        <v>2019</v>
      </c>
      <c r="BC105" s="219">
        <v>0</v>
      </c>
      <c r="BD105" t="s">
        <v>225</v>
      </c>
      <c r="BG105" s="1">
        <v>-1.84</v>
      </c>
      <c r="BH105" s="1">
        <v>4.0640000000000001</v>
      </c>
      <c r="BI105" s="1">
        <v>3.7429999999999999</v>
      </c>
    </row>
    <row r="106" spans="1:61">
      <c r="A106" t="s">
        <v>227</v>
      </c>
      <c r="B106" t="s">
        <v>226</v>
      </c>
      <c r="C106">
        <v>1</v>
      </c>
      <c r="D106" t="s">
        <v>26</v>
      </c>
      <c r="E106" t="s">
        <v>27</v>
      </c>
      <c r="F106" t="s">
        <v>28</v>
      </c>
      <c r="G106" t="s">
        <v>24</v>
      </c>
      <c r="H106" s="1">
        <v>3.17</v>
      </c>
      <c r="I106" s="1">
        <v>0.79800000000000004</v>
      </c>
      <c r="J106" s="1">
        <v>1.0389999999999999</v>
      </c>
      <c r="K106" s="1">
        <v>1.887</v>
      </c>
      <c r="L106" s="1">
        <v>4.7300000000000004</v>
      </c>
      <c r="M106" s="1">
        <v>5.5960000000000001</v>
      </c>
      <c r="N106" s="1">
        <v>9.9830000000000005</v>
      </c>
      <c r="O106" s="1">
        <v>3.9510000000000001</v>
      </c>
      <c r="P106" s="1">
        <v>8.4640000000000004</v>
      </c>
      <c r="Q106" s="1">
        <v>9.798</v>
      </c>
      <c r="R106" s="1">
        <v>5.32</v>
      </c>
      <c r="S106" s="1">
        <v>8.6449999999999996</v>
      </c>
      <c r="T106" s="1">
        <v>1.819</v>
      </c>
      <c r="U106" s="1">
        <v>4.2009999999999996</v>
      </c>
      <c r="V106" s="1">
        <v>3.8210000000000002</v>
      </c>
      <c r="W106" s="1">
        <v>1.4319999999999999</v>
      </c>
      <c r="X106" s="1">
        <v>1.5149999999999999</v>
      </c>
      <c r="Y106" s="1">
        <v>5.9370000000000003</v>
      </c>
      <c r="Z106" s="1">
        <v>6.492</v>
      </c>
      <c r="AA106" s="1">
        <v>8.4209999999999994</v>
      </c>
      <c r="AB106" s="1">
        <v>8.4420000000000002</v>
      </c>
      <c r="AC106" s="1">
        <v>2.532</v>
      </c>
      <c r="AD106" s="1">
        <v>3.82</v>
      </c>
      <c r="AE106" s="1">
        <v>1.629</v>
      </c>
      <c r="AF106" s="1">
        <v>3.6120000000000001</v>
      </c>
      <c r="AG106" s="1">
        <v>3.173</v>
      </c>
      <c r="AH106" s="1">
        <v>5.1779999999999999</v>
      </c>
      <c r="AI106" s="1">
        <v>8.3550000000000004</v>
      </c>
      <c r="AJ106" s="1">
        <v>-1.2789999999999999</v>
      </c>
      <c r="AK106" s="1">
        <v>-4.359</v>
      </c>
      <c r="AL106" s="1">
        <v>4.8650000000000002</v>
      </c>
      <c r="AM106" s="1">
        <v>2.5390000000000001</v>
      </c>
      <c r="AN106" s="1">
        <v>-0.35199999999999998</v>
      </c>
      <c r="AO106" s="1">
        <v>3.6539999999999999</v>
      </c>
      <c r="AP106" s="1">
        <v>4.2969999999999997</v>
      </c>
      <c r="AQ106" s="1">
        <v>4.3049999999999997</v>
      </c>
      <c r="AR106" s="1">
        <v>4.5750000000000002</v>
      </c>
      <c r="AS106" s="1">
        <v>1.8009999999999999</v>
      </c>
      <c r="AT106" s="1">
        <v>3.1110000000000002</v>
      </c>
      <c r="AU106" s="1">
        <v>2.2970000000000002</v>
      </c>
      <c r="AV106" s="1">
        <f t="shared" si="3"/>
        <v>-5.8</v>
      </c>
      <c r="AW106" s="1">
        <f t="shared" si="4"/>
        <v>5.8559999999999999</v>
      </c>
      <c r="AX106" s="1">
        <f t="shared" si="5"/>
        <v>3.75</v>
      </c>
      <c r="AY106" s="1">
        <v>3.1429999999999998</v>
      </c>
      <c r="AZ106" s="1">
        <v>2.5</v>
      </c>
      <c r="BA106" s="1">
        <v>2.4510000000000001</v>
      </c>
      <c r="BB106" s="1">
        <v>2019</v>
      </c>
      <c r="BC106" s="219">
        <v>0</v>
      </c>
      <c r="BD106" t="s">
        <v>227</v>
      </c>
      <c r="BG106" s="1">
        <v>-5.8</v>
      </c>
      <c r="BH106" s="1">
        <v>5.8559999999999999</v>
      </c>
      <c r="BI106" s="1">
        <v>3.75</v>
      </c>
    </row>
    <row r="107" spans="1:61">
      <c r="A107" t="s">
        <v>229</v>
      </c>
      <c r="B107" t="s">
        <v>228</v>
      </c>
      <c r="C107">
        <v>0</v>
      </c>
      <c r="D107" t="s">
        <v>26</v>
      </c>
      <c r="E107" t="s">
        <v>27</v>
      </c>
      <c r="F107" t="s">
        <v>28</v>
      </c>
      <c r="G107" t="s">
        <v>24</v>
      </c>
      <c r="H107" s="1" t="s">
        <v>29</v>
      </c>
      <c r="I107" s="1" t="s">
        <v>29</v>
      </c>
      <c r="J107" s="1" t="s">
        <v>29</v>
      </c>
      <c r="K107" s="1" t="s">
        <v>29</v>
      </c>
      <c r="L107" s="1" t="s">
        <v>29</v>
      </c>
      <c r="M107" s="1" t="s">
        <v>29</v>
      </c>
      <c r="N107" s="1" t="s">
        <v>29</v>
      </c>
      <c r="O107" s="1" t="s">
        <v>29</v>
      </c>
      <c r="P107" s="1" t="s">
        <v>29</v>
      </c>
      <c r="Q107" s="1" t="s">
        <v>29</v>
      </c>
      <c r="R107" s="1" t="s">
        <v>29</v>
      </c>
      <c r="S107" s="1" t="s">
        <v>29</v>
      </c>
      <c r="T107" s="1" t="s">
        <v>29</v>
      </c>
      <c r="U107" s="1" t="s">
        <v>29</v>
      </c>
      <c r="V107" s="1" t="s">
        <v>29</v>
      </c>
      <c r="W107" s="1" t="s">
        <v>29</v>
      </c>
      <c r="X107" s="1" t="s">
        <v>29</v>
      </c>
      <c r="Y107" s="1" t="s">
        <v>29</v>
      </c>
      <c r="Z107" s="1" t="s">
        <v>29</v>
      </c>
      <c r="AA107" s="1" t="s">
        <v>29</v>
      </c>
      <c r="AB107" s="1" t="s">
        <v>29</v>
      </c>
      <c r="AC107" s="1" t="s">
        <v>29</v>
      </c>
      <c r="AD107" s="1">
        <v>8.9469999999999992</v>
      </c>
      <c r="AE107" s="1">
        <v>11.654</v>
      </c>
      <c r="AF107" s="1">
        <v>26.756</v>
      </c>
      <c r="AG107" s="1">
        <v>8.06</v>
      </c>
      <c r="AH107" s="1">
        <v>13.314</v>
      </c>
      <c r="AI107" s="1">
        <v>14.448</v>
      </c>
      <c r="AJ107" s="1">
        <v>3.3940000000000001</v>
      </c>
      <c r="AK107" s="1">
        <v>1.321</v>
      </c>
      <c r="AL107" s="1">
        <v>25.263999999999999</v>
      </c>
      <c r="AM107" s="1">
        <v>21.672999999999998</v>
      </c>
      <c r="AN107" s="1">
        <v>9.2370000000000001</v>
      </c>
      <c r="AO107" s="1">
        <v>11.2</v>
      </c>
      <c r="AP107" s="1">
        <v>-1.2010000000000001</v>
      </c>
      <c r="AQ107" s="1">
        <v>-21.594000000000001</v>
      </c>
      <c r="AR107" s="1">
        <v>-0.71799999999999997</v>
      </c>
      <c r="AS107" s="1">
        <v>9.8870000000000005</v>
      </c>
      <c r="AT107" s="1">
        <v>5.4429999999999996</v>
      </c>
      <c r="AU107" s="1">
        <v>-4.7110000000000003</v>
      </c>
      <c r="AV107" s="1">
        <f t="shared" si="3"/>
        <v>-52.276000000000003</v>
      </c>
      <c r="AW107" s="1">
        <f t="shared" si="4"/>
        <v>23.861999999999998</v>
      </c>
      <c r="AX107" s="1">
        <f t="shared" si="5"/>
        <v>30.001999999999999</v>
      </c>
      <c r="AY107" s="1">
        <v>25.074000000000002</v>
      </c>
      <c r="AZ107" s="1">
        <v>8.2370000000000001</v>
      </c>
      <c r="BA107" s="1">
        <v>6.024</v>
      </c>
      <c r="BB107" s="1">
        <v>2019</v>
      </c>
      <c r="BC107" s="219">
        <v>0</v>
      </c>
      <c r="BD107" t="s">
        <v>229</v>
      </c>
      <c r="BG107" s="1">
        <v>-52.276000000000003</v>
      </c>
      <c r="BH107" s="1">
        <v>23.861999999999998</v>
      </c>
      <c r="BI107" s="1">
        <v>30.001999999999999</v>
      </c>
    </row>
    <row r="108" spans="1:61">
      <c r="A108" t="s">
        <v>231</v>
      </c>
      <c r="B108" t="s">
        <v>230</v>
      </c>
      <c r="C108">
        <v>0</v>
      </c>
      <c r="D108" t="s">
        <v>26</v>
      </c>
      <c r="E108" t="s">
        <v>27</v>
      </c>
      <c r="F108" t="s">
        <v>28</v>
      </c>
      <c r="G108" t="s">
        <v>24</v>
      </c>
      <c r="H108" s="1">
        <v>0.78800000000000003</v>
      </c>
      <c r="I108" s="1">
        <v>-9.8000000000000007</v>
      </c>
      <c r="J108" s="1">
        <v>-1.9</v>
      </c>
      <c r="K108" s="1">
        <v>0.9</v>
      </c>
      <c r="L108" s="1">
        <v>1.76</v>
      </c>
      <c r="M108" s="1">
        <v>1.1559999999999999</v>
      </c>
      <c r="N108" s="1">
        <v>1.96</v>
      </c>
      <c r="O108" s="1">
        <v>1.175</v>
      </c>
      <c r="P108" s="1">
        <v>3.407</v>
      </c>
      <c r="Q108" s="1">
        <v>4.0750000000000002</v>
      </c>
      <c r="R108" s="1">
        <v>3.129</v>
      </c>
      <c r="S108" s="1">
        <v>-6.306</v>
      </c>
      <c r="T108" s="1">
        <v>1.181</v>
      </c>
      <c r="U108" s="1">
        <v>2.1</v>
      </c>
      <c r="V108" s="1">
        <v>-4.2000000000000003E-2</v>
      </c>
      <c r="W108" s="1">
        <v>1.679</v>
      </c>
      <c r="X108" s="1">
        <v>2.1539999999999999</v>
      </c>
      <c r="Y108" s="1">
        <v>3.6930000000000001</v>
      </c>
      <c r="Z108" s="1">
        <v>3.9169999999999998</v>
      </c>
      <c r="AA108" s="1">
        <v>4.6989999999999998</v>
      </c>
      <c r="AB108" s="1">
        <v>4.4569999999999999</v>
      </c>
      <c r="AC108" s="1">
        <v>5.98</v>
      </c>
      <c r="AD108" s="1">
        <v>-12.407999999999999</v>
      </c>
      <c r="AE108" s="1">
        <v>9.7850000000000001</v>
      </c>
      <c r="AF108" s="1">
        <v>5.2569999999999997</v>
      </c>
      <c r="AG108" s="1">
        <v>4.7560000000000002</v>
      </c>
      <c r="AH108" s="1">
        <v>5.399</v>
      </c>
      <c r="AI108" s="1">
        <v>5.7110000000000003</v>
      </c>
      <c r="AJ108" s="1">
        <v>6.7130000000000001</v>
      </c>
      <c r="AK108" s="1">
        <v>-3.9790000000000001</v>
      </c>
      <c r="AL108" s="1">
        <v>0.61899999999999999</v>
      </c>
      <c r="AM108" s="1">
        <v>1.5780000000000001</v>
      </c>
      <c r="AN108" s="1">
        <v>3.0110000000000001</v>
      </c>
      <c r="AO108" s="1">
        <v>2.2999999999999998</v>
      </c>
      <c r="AP108" s="1">
        <v>3.339</v>
      </c>
      <c r="AQ108" s="1">
        <v>3.1320000000000001</v>
      </c>
      <c r="AR108" s="1">
        <v>3.9929999999999999</v>
      </c>
      <c r="AS108" s="1">
        <v>3.9329999999999998</v>
      </c>
      <c r="AT108" s="1">
        <v>4.5650000000000004</v>
      </c>
      <c r="AU108" s="1">
        <v>4.758</v>
      </c>
      <c r="AV108" s="1">
        <f t="shared" si="3"/>
        <v>-3.1629999999999998</v>
      </c>
      <c r="AW108" s="1">
        <f t="shared" si="4"/>
        <v>3.1629999999999998</v>
      </c>
      <c r="AX108" s="1">
        <f t="shared" si="5"/>
        <v>4.7670000000000003</v>
      </c>
      <c r="AY108" s="1">
        <v>5.2809999999999997</v>
      </c>
      <c r="AZ108" s="1">
        <v>5.1909999999999998</v>
      </c>
      <c r="BA108" s="1">
        <v>4.96</v>
      </c>
      <c r="BB108" s="1">
        <v>2018</v>
      </c>
      <c r="BC108" s="219">
        <v>0</v>
      </c>
      <c r="BD108" t="s">
        <v>231</v>
      </c>
      <c r="BG108" s="1">
        <v>-3.1629999999999998</v>
      </c>
      <c r="BH108" s="1">
        <v>3.1629999999999998</v>
      </c>
      <c r="BI108" s="1">
        <v>4.7670000000000003</v>
      </c>
    </row>
    <row r="109" spans="1:61">
      <c r="A109" t="s">
        <v>233</v>
      </c>
      <c r="B109" t="s">
        <v>232</v>
      </c>
      <c r="C109">
        <v>0</v>
      </c>
      <c r="D109" t="s">
        <v>26</v>
      </c>
      <c r="E109" t="s">
        <v>27</v>
      </c>
      <c r="F109" t="s">
        <v>28</v>
      </c>
      <c r="G109" t="s">
        <v>24</v>
      </c>
      <c r="H109" s="1">
        <v>0.39500000000000002</v>
      </c>
      <c r="I109" s="1">
        <v>-5.2450000000000001</v>
      </c>
      <c r="J109" s="1">
        <v>2.516</v>
      </c>
      <c r="K109" s="1">
        <v>3.694</v>
      </c>
      <c r="L109" s="1">
        <v>5.3730000000000002</v>
      </c>
      <c r="M109" s="1">
        <v>4.5709999999999997</v>
      </c>
      <c r="N109" s="1">
        <v>-0.215</v>
      </c>
      <c r="O109" s="1">
        <v>1.625</v>
      </c>
      <c r="P109" s="1">
        <v>3.177</v>
      </c>
      <c r="Q109" s="1">
        <v>1.345</v>
      </c>
      <c r="R109" s="1">
        <v>5.6920000000000002</v>
      </c>
      <c r="S109" s="1">
        <v>8.73</v>
      </c>
      <c r="T109" s="1">
        <v>-7.3330000000000002</v>
      </c>
      <c r="U109" s="1">
        <v>9.6920000000000002</v>
      </c>
      <c r="V109" s="1">
        <v>-10.313000000000001</v>
      </c>
      <c r="W109" s="1">
        <v>13.83</v>
      </c>
      <c r="X109" s="1">
        <v>9.9789999999999992</v>
      </c>
      <c r="Y109" s="1">
        <v>6.5869999999999997</v>
      </c>
      <c r="Z109" s="1">
        <v>1.0609999999999999</v>
      </c>
      <c r="AA109" s="1">
        <v>3.5409999999999999</v>
      </c>
      <c r="AB109" s="1">
        <v>0.77500000000000002</v>
      </c>
      <c r="AC109" s="1">
        <v>-4.0759999999999996</v>
      </c>
      <c r="AD109" s="1">
        <v>1.76</v>
      </c>
      <c r="AE109" s="1">
        <v>5.7060000000000004</v>
      </c>
      <c r="AF109" s="1">
        <v>5.42</v>
      </c>
      <c r="AG109" s="1">
        <v>3.2690000000000001</v>
      </c>
      <c r="AH109" s="1">
        <v>4.7</v>
      </c>
      <c r="AI109" s="1">
        <v>9.6</v>
      </c>
      <c r="AJ109" s="1">
        <v>7.64</v>
      </c>
      <c r="AK109" s="1">
        <v>8.3279999999999994</v>
      </c>
      <c r="AL109" s="1">
        <v>6.8739999999999997</v>
      </c>
      <c r="AM109" s="1">
        <v>4.8540000000000001</v>
      </c>
      <c r="AN109" s="1">
        <v>1.8859999999999999</v>
      </c>
      <c r="AO109" s="1">
        <v>5.2</v>
      </c>
      <c r="AP109" s="1">
        <v>5.7</v>
      </c>
      <c r="AQ109" s="1">
        <v>2.95</v>
      </c>
      <c r="AR109" s="1">
        <v>2.27</v>
      </c>
      <c r="AS109" s="1">
        <v>4</v>
      </c>
      <c r="AT109" s="1">
        <v>3.17</v>
      </c>
      <c r="AU109" s="1">
        <v>4.5</v>
      </c>
      <c r="AV109" s="1">
        <f t="shared" si="3"/>
        <v>0.6</v>
      </c>
      <c r="AW109" s="1">
        <f t="shared" si="4"/>
        <v>2.5</v>
      </c>
      <c r="AX109" s="1">
        <f t="shared" si="5"/>
        <v>6.5</v>
      </c>
      <c r="AY109" s="1">
        <v>6.5</v>
      </c>
      <c r="AZ109" s="1">
        <v>6.3</v>
      </c>
      <c r="BA109" s="1">
        <v>6.25</v>
      </c>
      <c r="BB109" s="1">
        <v>2011</v>
      </c>
      <c r="BC109" s="219">
        <v>0</v>
      </c>
      <c r="BD109" t="s">
        <v>233</v>
      </c>
      <c r="BG109" s="1">
        <v>0.6</v>
      </c>
      <c r="BH109" s="1">
        <v>2.5</v>
      </c>
      <c r="BI109" s="1">
        <v>6.5</v>
      </c>
    </row>
    <row r="110" spans="1:61">
      <c r="A110" t="s">
        <v>235</v>
      </c>
      <c r="B110" t="s">
        <v>234</v>
      </c>
      <c r="C110">
        <v>0</v>
      </c>
      <c r="D110" t="s">
        <v>26</v>
      </c>
      <c r="E110" t="s">
        <v>27</v>
      </c>
      <c r="F110" t="s">
        <v>28</v>
      </c>
      <c r="G110" t="s">
        <v>24</v>
      </c>
      <c r="H110" s="1">
        <v>7.444</v>
      </c>
      <c r="I110" s="1">
        <v>6.9420000000000002</v>
      </c>
      <c r="J110" s="1">
        <v>5.9409999999999998</v>
      </c>
      <c r="K110" s="1">
        <v>6.25</v>
      </c>
      <c r="L110" s="1">
        <v>7.7619999999999996</v>
      </c>
      <c r="M110" s="1">
        <v>-0.876</v>
      </c>
      <c r="N110" s="1">
        <v>1.153</v>
      </c>
      <c r="O110" s="1">
        <v>5.3890000000000002</v>
      </c>
      <c r="P110" s="1">
        <v>9.9380000000000006</v>
      </c>
      <c r="Q110" s="1">
        <v>9.06</v>
      </c>
      <c r="R110" s="1">
        <v>9.0069999999999997</v>
      </c>
      <c r="S110" s="1">
        <v>9.5470000000000006</v>
      </c>
      <c r="T110" s="1">
        <v>8.8859999999999992</v>
      </c>
      <c r="U110" s="1">
        <v>9.8960000000000008</v>
      </c>
      <c r="V110" s="1">
        <v>9.2110000000000003</v>
      </c>
      <c r="W110" s="1">
        <v>9.83</v>
      </c>
      <c r="X110" s="1">
        <v>10.002000000000001</v>
      </c>
      <c r="Y110" s="1">
        <v>7.327</v>
      </c>
      <c r="Z110" s="1">
        <v>-7.359</v>
      </c>
      <c r="AA110" s="1">
        <v>6.1310000000000002</v>
      </c>
      <c r="AB110" s="1">
        <v>8.6709999999999994</v>
      </c>
      <c r="AC110" s="1">
        <v>0.51800000000000002</v>
      </c>
      <c r="AD110" s="1">
        <v>5.391</v>
      </c>
      <c r="AE110" s="1">
        <v>5.7889999999999997</v>
      </c>
      <c r="AF110" s="1">
        <v>6.7830000000000004</v>
      </c>
      <c r="AG110" s="1">
        <v>4.976</v>
      </c>
      <c r="AH110" s="1">
        <v>5.5839999999999996</v>
      </c>
      <c r="AI110" s="1">
        <v>6.2990000000000004</v>
      </c>
      <c r="AJ110" s="1">
        <v>4.8319999999999999</v>
      </c>
      <c r="AK110" s="1">
        <v>-1.514</v>
      </c>
      <c r="AL110" s="1">
        <v>7.5279999999999996</v>
      </c>
      <c r="AM110" s="1">
        <v>5.2930000000000001</v>
      </c>
      <c r="AN110" s="1">
        <v>5.4740000000000002</v>
      </c>
      <c r="AO110" s="1">
        <v>4.694</v>
      </c>
      <c r="AP110" s="1">
        <v>6.0069999999999997</v>
      </c>
      <c r="AQ110" s="1">
        <v>5.0069999999999997</v>
      </c>
      <c r="AR110" s="1">
        <v>4.45</v>
      </c>
      <c r="AS110" s="1">
        <v>5.8129999999999997</v>
      </c>
      <c r="AT110" s="1">
        <v>4.7699999999999996</v>
      </c>
      <c r="AU110" s="1">
        <v>4.3029999999999999</v>
      </c>
      <c r="AV110" s="1">
        <f t="shared" si="3"/>
        <v>-5.8</v>
      </c>
      <c r="AW110" s="1">
        <f t="shared" si="4"/>
        <v>7</v>
      </c>
      <c r="AX110" s="1">
        <f t="shared" si="5"/>
        <v>6</v>
      </c>
      <c r="AY110" s="1">
        <v>5.7</v>
      </c>
      <c r="AZ110" s="1">
        <v>5.3</v>
      </c>
      <c r="BA110" s="1">
        <v>5</v>
      </c>
      <c r="BB110" s="1">
        <v>2019</v>
      </c>
      <c r="BC110" s="219">
        <v>1</v>
      </c>
      <c r="BD110" t="s">
        <v>235</v>
      </c>
      <c r="BG110" s="1">
        <v>-6</v>
      </c>
      <c r="BH110" s="1">
        <v>7.8</v>
      </c>
      <c r="BI110" s="1">
        <v>6</v>
      </c>
    </row>
    <row r="111" spans="1:61">
      <c r="A111" t="s">
        <v>237</v>
      </c>
      <c r="B111" t="s">
        <v>236</v>
      </c>
      <c r="C111">
        <v>0</v>
      </c>
      <c r="D111" t="s">
        <v>26</v>
      </c>
      <c r="E111" t="s">
        <v>27</v>
      </c>
      <c r="F111" t="s">
        <v>28</v>
      </c>
      <c r="G111" t="s">
        <v>24</v>
      </c>
      <c r="H111" s="1">
        <v>18.803000000000001</v>
      </c>
      <c r="I111" s="1">
        <v>7.8860000000000001</v>
      </c>
      <c r="J111" s="1">
        <v>7.4660000000000002</v>
      </c>
      <c r="K111" s="1">
        <v>4.4139999999999997</v>
      </c>
      <c r="L111" s="1">
        <v>17.379000000000001</v>
      </c>
      <c r="M111" s="1">
        <v>13.801</v>
      </c>
      <c r="N111" s="1">
        <v>8.5960000000000001</v>
      </c>
      <c r="O111" s="1">
        <v>8.8659999999999997</v>
      </c>
      <c r="P111" s="1">
        <v>8.7219999999999995</v>
      </c>
      <c r="Q111" s="1">
        <v>9.2919999999999998</v>
      </c>
      <c r="R111" s="1">
        <v>-4.0490000000000004</v>
      </c>
      <c r="S111" s="1">
        <v>6.8959999999999999</v>
      </c>
      <c r="T111" s="1">
        <v>6.4669999999999996</v>
      </c>
      <c r="U111" s="1">
        <v>5.4169999999999998</v>
      </c>
      <c r="V111" s="1">
        <v>7.5049999999999999</v>
      </c>
      <c r="W111" s="1">
        <v>7.3769999999999998</v>
      </c>
      <c r="X111" s="1">
        <v>9.0839999999999996</v>
      </c>
      <c r="Y111" s="1">
        <v>10.404999999999999</v>
      </c>
      <c r="Z111" s="1">
        <v>9.7889999999999997</v>
      </c>
      <c r="AA111" s="1">
        <v>7.23</v>
      </c>
      <c r="AB111" s="1">
        <v>4.7699999999999996</v>
      </c>
      <c r="AC111" s="1">
        <v>3.452</v>
      </c>
      <c r="AD111" s="1">
        <v>6.0979999999999999</v>
      </c>
      <c r="AE111" s="1">
        <v>25.393999999999998</v>
      </c>
      <c r="AF111" s="1">
        <v>6.0309999999999997</v>
      </c>
      <c r="AG111" s="1">
        <v>-13.129</v>
      </c>
      <c r="AH111" s="1">
        <v>26.111999999999998</v>
      </c>
      <c r="AI111" s="1">
        <v>7.7140000000000004</v>
      </c>
      <c r="AJ111" s="1">
        <v>9.4849999999999994</v>
      </c>
      <c r="AK111" s="1">
        <v>-7.2290000000000001</v>
      </c>
      <c r="AL111" s="1">
        <v>7.2670000000000003</v>
      </c>
      <c r="AM111" s="1">
        <v>8.5670000000000002</v>
      </c>
      <c r="AN111" s="1">
        <v>2.5169999999999999</v>
      </c>
      <c r="AO111" s="1">
        <v>7.2809999999999997</v>
      </c>
      <c r="AP111" s="1">
        <v>7.33</v>
      </c>
      <c r="AQ111" s="1">
        <v>2.8849999999999998</v>
      </c>
      <c r="AR111" s="1">
        <v>6.3380000000000001</v>
      </c>
      <c r="AS111" s="1">
        <v>6.8040000000000003</v>
      </c>
      <c r="AT111" s="1">
        <v>6.8890000000000002</v>
      </c>
      <c r="AU111" s="1">
        <v>5.657</v>
      </c>
      <c r="AV111" s="1">
        <f t="shared" si="3"/>
        <v>-18.562000000000001</v>
      </c>
      <c r="AW111" s="1">
        <f t="shared" si="4"/>
        <v>12.696</v>
      </c>
      <c r="AX111" s="1">
        <f t="shared" si="5"/>
        <v>10.988</v>
      </c>
      <c r="AY111" s="1">
        <v>7.5380000000000003</v>
      </c>
      <c r="AZ111" s="1">
        <v>6.6859999999999999</v>
      </c>
      <c r="BA111" s="1">
        <v>5.9429999999999996</v>
      </c>
      <c r="BB111" s="1">
        <v>2019</v>
      </c>
      <c r="BC111" s="219">
        <v>0</v>
      </c>
      <c r="BD111" t="s">
        <v>237</v>
      </c>
      <c r="BG111" s="1">
        <v>-18.562000000000001</v>
      </c>
      <c r="BH111" s="1">
        <v>12.696</v>
      </c>
      <c r="BI111" s="1">
        <v>10.988</v>
      </c>
    </row>
    <row r="112" spans="1:61">
      <c r="A112" t="s">
        <v>239</v>
      </c>
      <c r="B112" t="s">
        <v>238</v>
      </c>
      <c r="C112">
        <v>0</v>
      </c>
      <c r="D112" t="s">
        <v>26</v>
      </c>
      <c r="E112" t="s">
        <v>27</v>
      </c>
      <c r="F112" t="s">
        <v>28</v>
      </c>
      <c r="G112" t="s">
        <v>24</v>
      </c>
      <c r="H112" s="1">
        <v>3.2989999999999999</v>
      </c>
      <c r="I112" s="1">
        <v>-4.5419999999999998</v>
      </c>
      <c r="J112" s="1">
        <v>-11.557</v>
      </c>
      <c r="K112" s="1">
        <v>3.2290000000000001</v>
      </c>
      <c r="L112" s="1">
        <v>2.419</v>
      </c>
      <c r="M112" s="1">
        <v>3.2429999999999999</v>
      </c>
      <c r="N112" s="1">
        <v>6.1040000000000001</v>
      </c>
      <c r="O112" s="1">
        <v>2.4790000000000001</v>
      </c>
      <c r="P112" s="1">
        <v>5.3999999999999999E-2</v>
      </c>
      <c r="Q112" s="1">
        <v>10.692</v>
      </c>
      <c r="R112" s="1">
        <v>9.31</v>
      </c>
      <c r="S112" s="1">
        <v>7.68</v>
      </c>
      <c r="T112" s="1">
        <v>-1.5620000000000001</v>
      </c>
      <c r="U112" s="1">
        <v>3.5609999999999999</v>
      </c>
      <c r="V112" s="1">
        <v>3.802</v>
      </c>
      <c r="W112" s="1">
        <v>2.9969999999999999</v>
      </c>
      <c r="X112" s="1">
        <v>7.2809999999999997</v>
      </c>
      <c r="Y112" s="1">
        <v>4.7969999999999997</v>
      </c>
      <c r="Z112" s="1">
        <v>2.9260000000000002</v>
      </c>
      <c r="AA112" s="1">
        <v>6.2450000000000001</v>
      </c>
      <c r="AB112" s="1">
        <v>-6.0999999999999999E-2</v>
      </c>
      <c r="AC112" s="1">
        <v>15.375999999999999</v>
      </c>
      <c r="AD112" s="1">
        <v>3.1059999999999999</v>
      </c>
      <c r="AE112" s="1">
        <v>9.1189999999999998</v>
      </c>
      <c r="AF112" s="1">
        <v>1.56</v>
      </c>
      <c r="AG112" s="1">
        <v>6.5350000000000001</v>
      </c>
      <c r="AH112" s="1">
        <v>4.6619999999999999</v>
      </c>
      <c r="AI112" s="1">
        <v>3.4940000000000002</v>
      </c>
      <c r="AJ112" s="1">
        <v>4.7729999999999997</v>
      </c>
      <c r="AK112" s="1">
        <v>4.806</v>
      </c>
      <c r="AL112" s="1">
        <v>5.3129999999999997</v>
      </c>
      <c r="AM112" s="1">
        <v>2.6560000000000001</v>
      </c>
      <c r="AN112" s="1">
        <v>-0.70299999999999996</v>
      </c>
      <c r="AO112" s="1">
        <v>2.2010000000000001</v>
      </c>
      <c r="AP112" s="1">
        <v>6.7750000000000004</v>
      </c>
      <c r="AQ112" s="1">
        <v>6.6219999999999999</v>
      </c>
      <c r="AR112" s="1">
        <v>5.9459999999999997</v>
      </c>
      <c r="AS112" s="1">
        <v>5.0380000000000003</v>
      </c>
      <c r="AT112" s="1">
        <v>5.1769999999999996</v>
      </c>
      <c r="AU112" s="1">
        <v>5.056</v>
      </c>
      <c r="AV112" s="1">
        <f t="shared" si="3"/>
        <v>-1.9830000000000001</v>
      </c>
      <c r="AW112" s="1">
        <f t="shared" si="4"/>
        <v>4</v>
      </c>
      <c r="AX112" s="1">
        <f t="shared" si="5"/>
        <v>6</v>
      </c>
      <c r="AY112" s="1">
        <v>5</v>
      </c>
      <c r="AZ112" s="1">
        <v>5</v>
      </c>
      <c r="BA112" s="1">
        <v>5</v>
      </c>
      <c r="BB112" s="1">
        <v>2018</v>
      </c>
      <c r="BC112" s="219">
        <v>0</v>
      </c>
      <c r="BD112" t="s">
        <v>239</v>
      </c>
      <c r="BG112" s="1">
        <v>-1.9830000000000001</v>
      </c>
      <c r="BH112" s="1">
        <v>4</v>
      </c>
      <c r="BI112" s="1">
        <v>6</v>
      </c>
    </row>
    <row r="113" spans="1:61">
      <c r="A113" t="s">
        <v>241</v>
      </c>
      <c r="B113" t="s">
        <v>240</v>
      </c>
      <c r="C113">
        <v>1</v>
      </c>
      <c r="D113" t="s">
        <v>26</v>
      </c>
      <c r="E113" t="s">
        <v>27</v>
      </c>
      <c r="F113" t="s">
        <v>28</v>
      </c>
      <c r="G113" t="s">
        <v>24</v>
      </c>
      <c r="H113" s="1" t="s">
        <v>29</v>
      </c>
      <c r="I113" s="1" t="s">
        <v>29</v>
      </c>
      <c r="J113" s="1" t="s">
        <v>29</v>
      </c>
      <c r="K113" s="1" t="s">
        <v>29</v>
      </c>
      <c r="L113" s="1" t="s">
        <v>29</v>
      </c>
      <c r="M113" s="1" t="s">
        <v>29</v>
      </c>
      <c r="N113" s="1" t="s">
        <v>29</v>
      </c>
      <c r="O113" s="1" t="s">
        <v>29</v>
      </c>
      <c r="P113" s="1" t="s">
        <v>29</v>
      </c>
      <c r="Q113" s="1" t="s">
        <v>29</v>
      </c>
      <c r="R113" s="1" t="s">
        <v>29</v>
      </c>
      <c r="S113" s="1" t="s">
        <v>29</v>
      </c>
      <c r="T113" s="1" t="s">
        <v>29</v>
      </c>
      <c r="U113" s="1" t="s">
        <v>29</v>
      </c>
      <c r="V113" s="1" t="s">
        <v>29</v>
      </c>
      <c r="W113" s="1" t="s">
        <v>29</v>
      </c>
      <c r="X113" s="1" t="s">
        <v>29</v>
      </c>
      <c r="Y113" s="1" t="s">
        <v>29</v>
      </c>
      <c r="Z113" s="1" t="s">
        <v>29</v>
      </c>
      <c r="AA113" s="1" t="s">
        <v>29</v>
      </c>
      <c r="AB113" s="1" t="s">
        <v>29</v>
      </c>
      <c r="AC113" s="1">
        <v>-1.175</v>
      </c>
      <c r="AD113" s="1">
        <v>2.5649999999999999</v>
      </c>
      <c r="AE113" s="1">
        <v>4.0739999999999998</v>
      </c>
      <c r="AF113" s="1">
        <v>0.14000000000000001</v>
      </c>
      <c r="AG113" s="1">
        <v>3.3839999999999999</v>
      </c>
      <c r="AH113" s="1">
        <v>2.5099999999999998</v>
      </c>
      <c r="AI113" s="1">
        <v>4.7750000000000004</v>
      </c>
      <c r="AJ113" s="1">
        <v>3.8260000000000001</v>
      </c>
      <c r="AK113" s="1">
        <v>-1.1339999999999999</v>
      </c>
      <c r="AL113" s="1">
        <v>5.5439999999999996</v>
      </c>
      <c r="AM113" s="1">
        <v>0.46700000000000003</v>
      </c>
      <c r="AN113" s="1">
        <v>4.1180000000000003</v>
      </c>
      <c r="AO113" s="1">
        <v>5.4729999999999999</v>
      </c>
      <c r="AP113" s="1">
        <v>7.6340000000000003</v>
      </c>
      <c r="AQ113" s="1">
        <v>9.6080000000000005</v>
      </c>
      <c r="AR113" s="1">
        <v>3.891</v>
      </c>
      <c r="AS113" s="1">
        <v>8.0150000000000006</v>
      </c>
      <c r="AT113" s="1">
        <v>5.1790000000000003</v>
      </c>
      <c r="AU113" s="1">
        <v>4.92</v>
      </c>
      <c r="AV113" s="1">
        <f t="shared" si="3"/>
        <v>-7.9169999999999998</v>
      </c>
      <c r="AW113" s="1">
        <f t="shared" si="4"/>
        <v>4.8040000000000003</v>
      </c>
      <c r="AX113" s="1">
        <f t="shared" si="5"/>
        <v>5.5469999999999997</v>
      </c>
      <c r="AY113" s="1">
        <v>4.6180000000000003</v>
      </c>
      <c r="AZ113" s="1">
        <v>4.5460000000000003</v>
      </c>
      <c r="BA113" s="1">
        <v>4.5149999999999997</v>
      </c>
      <c r="BB113" s="1">
        <v>2019</v>
      </c>
      <c r="BC113" s="219">
        <v>0</v>
      </c>
      <c r="BD113" t="s">
        <v>241</v>
      </c>
      <c r="BG113" s="1">
        <v>-7.9169999999999998</v>
      </c>
      <c r="BH113" s="1">
        <v>4.8040000000000003</v>
      </c>
      <c r="BI113" s="1">
        <v>5.5469999999999997</v>
      </c>
    </row>
    <row r="114" spans="1:61">
      <c r="A114" t="s">
        <v>243</v>
      </c>
      <c r="B114" t="s">
        <v>242</v>
      </c>
      <c r="C114">
        <v>0</v>
      </c>
      <c r="D114" t="s">
        <v>26</v>
      </c>
      <c r="E114" t="s">
        <v>27</v>
      </c>
      <c r="F114" t="s">
        <v>28</v>
      </c>
      <c r="G114" t="s">
        <v>24</v>
      </c>
      <c r="H114" s="1" t="s">
        <v>29</v>
      </c>
      <c r="I114" s="1" t="s">
        <v>29</v>
      </c>
      <c r="J114" s="1" t="s">
        <v>29</v>
      </c>
      <c r="K114" s="1" t="s">
        <v>29</v>
      </c>
      <c r="L114" s="1" t="s">
        <v>29</v>
      </c>
      <c r="M114" s="1" t="s">
        <v>29</v>
      </c>
      <c r="N114" s="1" t="s">
        <v>29</v>
      </c>
      <c r="O114" s="1" t="s">
        <v>29</v>
      </c>
      <c r="P114" s="1" t="s">
        <v>29</v>
      </c>
      <c r="Q114" s="1" t="s">
        <v>29</v>
      </c>
      <c r="R114" s="1" t="s">
        <v>29</v>
      </c>
      <c r="S114" s="1" t="s">
        <v>29</v>
      </c>
      <c r="T114" s="1" t="s">
        <v>29</v>
      </c>
      <c r="U114" s="1" t="s">
        <v>29</v>
      </c>
      <c r="V114" s="1" t="s">
        <v>29</v>
      </c>
      <c r="W114" s="1" t="s">
        <v>29</v>
      </c>
      <c r="X114" s="1" t="s">
        <v>29</v>
      </c>
      <c r="Y114" s="1" t="s">
        <v>29</v>
      </c>
      <c r="Z114" s="1">
        <v>-0.81899999999999995</v>
      </c>
      <c r="AA114" s="1">
        <v>-1.2549999999999999</v>
      </c>
      <c r="AB114" s="1">
        <v>1.3540000000000001</v>
      </c>
      <c r="AC114" s="1">
        <v>6.8259999999999996</v>
      </c>
      <c r="AD114" s="1">
        <v>3.7410000000000001</v>
      </c>
      <c r="AE114" s="1">
        <v>-1.6160000000000001</v>
      </c>
      <c r="AF114" s="1">
        <v>0.94899999999999995</v>
      </c>
      <c r="AG114" s="1">
        <v>2.2850000000000001</v>
      </c>
      <c r="AH114" s="1">
        <v>0.66800000000000004</v>
      </c>
      <c r="AI114" s="1">
        <v>2.7690000000000001</v>
      </c>
      <c r="AJ114" s="1">
        <v>-6.7530000000000001</v>
      </c>
      <c r="AK114" s="1">
        <v>1.444</v>
      </c>
      <c r="AL114" s="1">
        <v>7.5549999999999997</v>
      </c>
      <c r="AM114" s="1">
        <v>-0.75600000000000001</v>
      </c>
      <c r="AN114" s="1">
        <v>-2.37</v>
      </c>
      <c r="AO114" s="1">
        <v>3.718</v>
      </c>
      <c r="AP114" s="1">
        <v>-0.94</v>
      </c>
      <c r="AQ114" s="1">
        <v>1.591</v>
      </c>
      <c r="AR114" s="1">
        <v>1.3069999999999999</v>
      </c>
      <c r="AS114" s="1">
        <v>4.0570000000000004</v>
      </c>
      <c r="AT114" s="1">
        <v>3.625</v>
      </c>
      <c r="AU114" s="1">
        <v>5.3090000000000002</v>
      </c>
      <c r="AV114" s="1">
        <f t="shared" si="3"/>
        <v>-4.5</v>
      </c>
      <c r="AW114" s="1">
        <f t="shared" si="4"/>
        <v>-0.9</v>
      </c>
      <c r="AX114" s="1">
        <f t="shared" si="5"/>
        <v>3.5</v>
      </c>
      <c r="AY114" s="1">
        <v>2.2999999999999998</v>
      </c>
      <c r="AZ114" s="1">
        <v>2</v>
      </c>
      <c r="BA114" s="1">
        <v>1.8</v>
      </c>
      <c r="BB114" s="1">
        <v>2018</v>
      </c>
      <c r="BC114" s="219">
        <v>0</v>
      </c>
      <c r="BD114" t="s">
        <v>243</v>
      </c>
      <c r="BG114" s="1">
        <v>-4.5</v>
      </c>
      <c r="BH114" s="1">
        <v>-0.9</v>
      </c>
      <c r="BI114" s="1">
        <v>3.5</v>
      </c>
    </row>
    <row r="115" spans="1:61">
      <c r="A115" t="s">
        <v>245</v>
      </c>
      <c r="B115" t="s">
        <v>244</v>
      </c>
      <c r="C115">
        <v>0</v>
      </c>
      <c r="D115" t="s">
        <v>26</v>
      </c>
      <c r="E115" t="s">
        <v>27</v>
      </c>
      <c r="F115" t="s">
        <v>28</v>
      </c>
      <c r="G115" t="s">
        <v>24</v>
      </c>
      <c r="H115" s="1" t="s">
        <v>29</v>
      </c>
      <c r="I115" s="1" t="s">
        <v>29</v>
      </c>
      <c r="J115" s="1" t="s">
        <v>29</v>
      </c>
      <c r="K115" s="1" t="s">
        <v>29</v>
      </c>
      <c r="L115" s="1" t="s">
        <v>29</v>
      </c>
      <c r="M115" s="1" t="s">
        <v>29</v>
      </c>
      <c r="N115" s="1" t="s">
        <v>29</v>
      </c>
      <c r="O115" s="1" t="s">
        <v>29</v>
      </c>
      <c r="P115" s="1" t="s">
        <v>29</v>
      </c>
      <c r="Q115" s="1" t="s">
        <v>29</v>
      </c>
      <c r="R115" s="1" t="s">
        <v>29</v>
      </c>
      <c r="S115" s="1" t="s">
        <v>36</v>
      </c>
      <c r="T115" s="1">
        <v>1.772</v>
      </c>
      <c r="U115" s="1">
        <v>5.8739999999999997</v>
      </c>
      <c r="V115" s="1">
        <v>-3.0609999999999999</v>
      </c>
      <c r="W115" s="1">
        <v>9.82</v>
      </c>
      <c r="X115" s="1">
        <v>5.819</v>
      </c>
      <c r="Y115" s="1">
        <v>-4.0449999999999999</v>
      </c>
      <c r="Z115" s="1">
        <v>2.778</v>
      </c>
      <c r="AA115" s="1">
        <v>7.7130000000000001</v>
      </c>
      <c r="AB115" s="1">
        <v>-3.9180000000000001</v>
      </c>
      <c r="AC115" s="1">
        <v>-0.79900000000000004</v>
      </c>
      <c r="AD115" s="1">
        <v>1.381</v>
      </c>
      <c r="AE115" s="1">
        <v>6.9279999999999999</v>
      </c>
      <c r="AF115" s="1">
        <v>4.7329999999999997</v>
      </c>
      <c r="AG115" s="1">
        <v>8.5660000000000007</v>
      </c>
      <c r="AH115" s="1">
        <v>18.332999999999998</v>
      </c>
      <c r="AI115" s="1">
        <v>-1.9690000000000001</v>
      </c>
      <c r="AJ115" s="1">
        <v>-0.33100000000000002</v>
      </c>
      <c r="AK115" s="1">
        <v>9.8000000000000004E-2</v>
      </c>
      <c r="AL115" s="1">
        <v>2.62</v>
      </c>
      <c r="AM115" s="1">
        <v>4.173</v>
      </c>
      <c r="AN115" s="1">
        <v>4.47</v>
      </c>
      <c r="AO115" s="1">
        <v>4.1509999999999998</v>
      </c>
      <c r="AP115" s="1">
        <v>4.2750000000000004</v>
      </c>
      <c r="AQ115" s="1">
        <v>5.3760000000000003</v>
      </c>
      <c r="AR115" s="1">
        <v>1.2609999999999999</v>
      </c>
      <c r="AS115" s="1">
        <v>3.4969999999999999</v>
      </c>
      <c r="AT115" s="1">
        <v>2.1150000000000002</v>
      </c>
      <c r="AU115" s="1">
        <v>5.8609999999999998</v>
      </c>
      <c r="AV115" s="1">
        <f t="shared" si="3"/>
        <v>-3.2290000000000001</v>
      </c>
      <c r="AW115" s="1">
        <f t="shared" si="4"/>
        <v>2.0310000000000001</v>
      </c>
      <c r="AX115" s="1">
        <f t="shared" si="5"/>
        <v>4.1669999999999998</v>
      </c>
      <c r="AY115" s="1">
        <v>6.0759999999999996</v>
      </c>
      <c r="AZ115" s="1">
        <v>5.2290000000000001</v>
      </c>
      <c r="BA115" s="1">
        <v>4.2839999999999998</v>
      </c>
      <c r="BB115" s="1">
        <v>2018</v>
      </c>
      <c r="BC115" s="219">
        <v>0</v>
      </c>
      <c r="BD115" t="s">
        <v>245</v>
      </c>
      <c r="BG115" s="1">
        <v>-3.2290000000000001</v>
      </c>
      <c r="BH115" s="1">
        <v>2.0310000000000001</v>
      </c>
      <c r="BI115" s="1">
        <v>4.1669999999999998</v>
      </c>
    </row>
    <row r="116" spans="1:61">
      <c r="A116" t="s">
        <v>247</v>
      </c>
      <c r="B116" t="s">
        <v>246</v>
      </c>
      <c r="C116">
        <v>0</v>
      </c>
      <c r="D116" t="s">
        <v>26</v>
      </c>
      <c r="E116" t="s">
        <v>27</v>
      </c>
      <c r="F116" t="s">
        <v>28</v>
      </c>
      <c r="G116" t="s">
        <v>24</v>
      </c>
      <c r="H116" s="1">
        <v>-10.06</v>
      </c>
      <c r="I116" s="1">
        <v>5.8819999999999997</v>
      </c>
      <c r="J116" s="1">
        <v>5.4969999999999999</v>
      </c>
      <c r="K116" s="1">
        <v>0.38400000000000001</v>
      </c>
      <c r="L116" s="1">
        <v>4.7750000000000004</v>
      </c>
      <c r="M116" s="1">
        <v>6.8760000000000003</v>
      </c>
      <c r="N116" s="1">
        <v>9.7420000000000009</v>
      </c>
      <c r="O116" s="1">
        <v>10.163</v>
      </c>
      <c r="P116" s="1">
        <v>6.7910000000000004</v>
      </c>
      <c r="Q116" s="1">
        <v>4.4649999999999999</v>
      </c>
      <c r="R116" s="1">
        <v>7.1870000000000003</v>
      </c>
      <c r="S116" s="1">
        <v>4.4349999999999996</v>
      </c>
      <c r="T116" s="1">
        <v>6.5129999999999999</v>
      </c>
      <c r="U116" s="1">
        <v>5.0819999999999999</v>
      </c>
      <c r="V116" s="1">
        <v>4.1360000000000001</v>
      </c>
      <c r="W116" s="1">
        <v>4.2880000000000003</v>
      </c>
      <c r="X116" s="1">
        <v>5.5880000000000001</v>
      </c>
      <c r="Y116" s="1">
        <v>5.6870000000000003</v>
      </c>
      <c r="Z116" s="1">
        <v>6.0720000000000001</v>
      </c>
      <c r="AA116" s="1">
        <v>2.6110000000000002</v>
      </c>
      <c r="AB116" s="1">
        <v>8.1920000000000002</v>
      </c>
      <c r="AC116" s="1">
        <v>3.214</v>
      </c>
      <c r="AD116" s="1">
        <v>1.627</v>
      </c>
      <c r="AE116" s="1">
        <v>5.984</v>
      </c>
      <c r="AF116" s="1">
        <v>4.2990000000000004</v>
      </c>
      <c r="AG116" s="1">
        <v>1.4530000000000001</v>
      </c>
      <c r="AH116" s="1">
        <v>4.5140000000000002</v>
      </c>
      <c r="AI116" s="1">
        <v>5.7270000000000003</v>
      </c>
      <c r="AJ116" s="1">
        <v>5.3869999999999996</v>
      </c>
      <c r="AK116" s="1">
        <v>3.3149999999999999</v>
      </c>
      <c r="AL116" s="1">
        <v>4.3769999999999998</v>
      </c>
      <c r="AM116" s="1">
        <v>4.077</v>
      </c>
      <c r="AN116" s="1">
        <v>3.496</v>
      </c>
      <c r="AO116" s="1">
        <v>3.36</v>
      </c>
      <c r="AP116" s="1">
        <v>3.7450000000000001</v>
      </c>
      <c r="AQ116" s="1">
        <v>3.5529999999999999</v>
      </c>
      <c r="AR116" s="1">
        <v>3.8380000000000001</v>
      </c>
      <c r="AS116" s="1">
        <v>3.8140000000000001</v>
      </c>
      <c r="AT116" s="1">
        <v>3.76</v>
      </c>
      <c r="AU116" s="1">
        <v>3.0150000000000001</v>
      </c>
      <c r="AV116" s="1">
        <f t="shared" si="3"/>
        <v>-14.2</v>
      </c>
      <c r="AW116" s="1">
        <f t="shared" si="4"/>
        <v>9.9</v>
      </c>
      <c r="AX116" s="1">
        <f t="shared" si="5"/>
        <v>6.5</v>
      </c>
      <c r="AY116" s="1">
        <v>4.2</v>
      </c>
      <c r="AZ116" s="1">
        <v>3.5</v>
      </c>
      <c r="BA116" s="1">
        <v>3.3</v>
      </c>
      <c r="BB116" s="1">
        <v>2018</v>
      </c>
      <c r="BC116" s="219">
        <v>0</v>
      </c>
      <c r="BD116" t="s">
        <v>247</v>
      </c>
      <c r="BG116" s="1">
        <v>-14.2</v>
      </c>
      <c r="BH116" s="1">
        <v>9.9</v>
      </c>
      <c r="BI116" s="1">
        <v>6.5</v>
      </c>
    </row>
    <row r="117" spans="1:61">
      <c r="A117" t="s">
        <v>249</v>
      </c>
      <c r="B117" t="s">
        <v>248</v>
      </c>
      <c r="C117">
        <v>0</v>
      </c>
      <c r="D117" t="s">
        <v>26</v>
      </c>
      <c r="E117" t="s">
        <v>27</v>
      </c>
      <c r="F117" t="s">
        <v>28</v>
      </c>
      <c r="G117" t="s">
        <v>24</v>
      </c>
      <c r="H117" s="1">
        <v>9.4819999999999993</v>
      </c>
      <c r="I117" s="1">
        <v>8.5259999999999998</v>
      </c>
      <c r="J117" s="1">
        <v>-0.52100000000000002</v>
      </c>
      <c r="K117" s="1">
        <v>-3.4860000000000002</v>
      </c>
      <c r="L117" s="1">
        <v>3.411</v>
      </c>
      <c r="M117" s="1">
        <v>2.1880000000000002</v>
      </c>
      <c r="N117" s="1">
        <v>-3.0790000000000002</v>
      </c>
      <c r="O117" s="1">
        <v>1.722</v>
      </c>
      <c r="P117" s="1">
        <v>1.2829999999999999</v>
      </c>
      <c r="Q117" s="1">
        <v>4.1059999999999999</v>
      </c>
      <c r="R117" s="1">
        <v>5.1760000000000002</v>
      </c>
      <c r="S117" s="1">
        <v>4.2149999999999999</v>
      </c>
      <c r="T117" s="1">
        <v>3.5409999999999999</v>
      </c>
      <c r="U117" s="1">
        <v>2.738</v>
      </c>
      <c r="V117" s="1">
        <v>4.9409999999999998</v>
      </c>
      <c r="W117" s="1">
        <v>-6.2910000000000004</v>
      </c>
      <c r="X117" s="1">
        <v>6.7729999999999997</v>
      </c>
      <c r="Y117" s="1">
        <v>6.8470000000000004</v>
      </c>
      <c r="Z117" s="1">
        <v>5.1639999999999997</v>
      </c>
      <c r="AA117" s="1">
        <v>2.754</v>
      </c>
      <c r="AB117" s="1">
        <v>4.9420000000000002</v>
      </c>
      <c r="AC117" s="1">
        <v>-0.40400000000000003</v>
      </c>
      <c r="AD117" s="1">
        <v>-0.04</v>
      </c>
      <c r="AE117" s="1">
        <v>1.446</v>
      </c>
      <c r="AF117" s="1">
        <v>3.9209999999999998</v>
      </c>
      <c r="AG117" s="1">
        <v>2.3079999999999998</v>
      </c>
      <c r="AH117" s="1">
        <v>4.4950000000000001</v>
      </c>
      <c r="AI117" s="1">
        <v>2.2909999999999999</v>
      </c>
      <c r="AJ117" s="1">
        <v>1.1439999999999999</v>
      </c>
      <c r="AK117" s="1">
        <v>-5.2859999999999996</v>
      </c>
      <c r="AL117" s="1">
        <v>5.1180000000000003</v>
      </c>
      <c r="AM117" s="1">
        <v>3.6629999999999998</v>
      </c>
      <c r="AN117" s="1">
        <v>3.6419999999999999</v>
      </c>
      <c r="AO117" s="1">
        <v>1.3540000000000001</v>
      </c>
      <c r="AP117" s="1">
        <v>2.85</v>
      </c>
      <c r="AQ117" s="1">
        <v>3.2930000000000001</v>
      </c>
      <c r="AR117" s="1">
        <v>2.6309999999999998</v>
      </c>
      <c r="AS117" s="1">
        <v>2.113</v>
      </c>
      <c r="AT117" s="1">
        <v>2.202</v>
      </c>
      <c r="AU117" s="1">
        <v>-0.30399999999999999</v>
      </c>
      <c r="AV117" s="1">
        <f t="shared" si="3"/>
        <v>-8.5</v>
      </c>
      <c r="AW117" s="1">
        <f t="shared" si="4"/>
        <v>4.3</v>
      </c>
      <c r="AX117" s="1">
        <f t="shared" si="5"/>
        <v>2.5</v>
      </c>
      <c r="AY117" s="1">
        <v>2.1520000000000001</v>
      </c>
      <c r="AZ117" s="1">
        <v>2.1</v>
      </c>
      <c r="BA117" s="1">
        <v>2.1150000000000002</v>
      </c>
      <c r="BB117" s="1">
        <v>2019</v>
      </c>
      <c r="BC117" s="219">
        <v>1</v>
      </c>
      <c r="BD117" t="s">
        <v>249</v>
      </c>
      <c r="BG117" s="1">
        <v>-8.9540000000000006</v>
      </c>
      <c r="BH117" s="1">
        <v>3.53</v>
      </c>
      <c r="BI117" s="1">
        <v>2.258</v>
      </c>
    </row>
    <row r="118" spans="1:61">
      <c r="A118" t="s">
        <v>251</v>
      </c>
      <c r="B118" t="s">
        <v>250</v>
      </c>
      <c r="C118">
        <v>0</v>
      </c>
      <c r="D118" t="s">
        <v>26</v>
      </c>
      <c r="E118" t="s">
        <v>27</v>
      </c>
      <c r="F118" t="s">
        <v>28</v>
      </c>
      <c r="G118" t="s">
        <v>24</v>
      </c>
      <c r="H118" s="1" t="s">
        <v>29</v>
      </c>
      <c r="I118" s="1" t="s">
        <v>29</v>
      </c>
      <c r="J118" s="1" t="s">
        <v>29</v>
      </c>
      <c r="K118" s="1" t="s">
        <v>29</v>
      </c>
      <c r="L118" s="1" t="s">
        <v>29</v>
      </c>
      <c r="M118" s="1" t="s">
        <v>29</v>
      </c>
      <c r="N118" s="1" t="s">
        <v>29</v>
      </c>
      <c r="O118" s="1" t="s">
        <v>29</v>
      </c>
      <c r="P118" s="1" t="s">
        <v>29</v>
      </c>
      <c r="Q118" s="1" t="s">
        <v>29</v>
      </c>
      <c r="R118" s="1" t="s">
        <v>29</v>
      </c>
      <c r="S118" s="1" t="s">
        <v>29</v>
      </c>
      <c r="T118" s="1" t="s">
        <v>29</v>
      </c>
      <c r="U118" s="1" t="s">
        <v>29</v>
      </c>
      <c r="V118" s="1" t="s">
        <v>29</v>
      </c>
      <c r="W118" s="1" t="s">
        <v>29</v>
      </c>
      <c r="X118" s="1">
        <v>-3.0870000000000002</v>
      </c>
      <c r="Y118" s="1">
        <v>-6.0609999999999999</v>
      </c>
      <c r="Z118" s="1">
        <v>2.746</v>
      </c>
      <c r="AA118" s="1">
        <v>1.5269999999999999</v>
      </c>
      <c r="AB118" s="1">
        <v>4.8600000000000003</v>
      </c>
      <c r="AC118" s="1">
        <v>2.089</v>
      </c>
      <c r="AD118" s="1">
        <v>0.61299999999999999</v>
      </c>
      <c r="AE118" s="1">
        <v>1.6060000000000001</v>
      </c>
      <c r="AF118" s="1">
        <v>-3.137</v>
      </c>
      <c r="AG118" s="1">
        <v>2.0579999999999998</v>
      </c>
      <c r="AH118" s="1">
        <v>-0.115</v>
      </c>
      <c r="AI118" s="1">
        <v>-1.9390000000000001</v>
      </c>
      <c r="AJ118" s="1">
        <v>-2.194</v>
      </c>
      <c r="AK118" s="1">
        <v>1.0309999999999999</v>
      </c>
      <c r="AL118" s="1">
        <v>2.2589999999999999</v>
      </c>
      <c r="AM118" s="1">
        <v>3.1890000000000001</v>
      </c>
      <c r="AN118" s="1">
        <v>-1.867</v>
      </c>
      <c r="AO118" s="1">
        <v>-3.68</v>
      </c>
      <c r="AP118" s="1">
        <v>-2.306</v>
      </c>
      <c r="AQ118" s="1">
        <v>4.6219999999999999</v>
      </c>
      <c r="AR118" s="1">
        <v>0.9</v>
      </c>
      <c r="AS118" s="1">
        <v>2.6819999999999999</v>
      </c>
      <c r="AT118" s="1">
        <v>0.21199999999999999</v>
      </c>
      <c r="AU118" s="1">
        <v>1.2</v>
      </c>
      <c r="AV118" s="1">
        <f t="shared" si="3"/>
        <v>-3.778</v>
      </c>
      <c r="AW118" s="1">
        <f t="shared" si="4"/>
        <v>1.1870000000000001</v>
      </c>
      <c r="AX118" s="1">
        <f t="shared" si="5"/>
        <v>0.6</v>
      </c>
      <c r="AY118" s="1">
        <v>0.6</v>
      </c>
      <c r="AZ118" s="1">
        <v>0.6</v>
      </c>
      <c r="BA118" s="1">
        <v>0.6</v>
      </c>
      <c r="BB118" s="1">
        <v>2018</v>
      </c>
      <c r="BC118" s="219">
        <v>0</v>
      </c>
      <c r="BD118" t="s">
        <v>251</v>
      </c>
      <c r="BG118" s="1">
        <v>-3.778</v>
      </c>
      <c r="BH118" s="1">
        <v>1.1870000000000001</v>
      </c>
      <c r="BI118" s="1">
        <v>0.6</v>
      </c>
    </row>
    <row r="119" spans="1:61">
      <c r="A119" t="s">
        <v>253</v>
      </c>
      <c r="B119" t="s">
        <v>252</v>
      </c>
      <c r="C119">
        <v>0</v>
      </c>
      <c r="D119" t="s">
        <v>26</v>
      </c>
      <c r="E119" t="s">
        <v>27</v>
      </c>
      <c r="F119" t="s">
        <v>28</v>
      </c>
      <c r="G119" t="s">
        <v>24</v>
      </c>
      <c r="H119" s="1" t="s">
        <v>29</v>
      </c>
      <c r="I119" s="1" t="s">
        <v>29</v>
      </c>
      <c r="J119" s="1" t="s">
        <v>29</v>
      </c>
      <c r="K119" s="1" t="s">
        <v>29</v>
      </c>
      <c r="L119" s="1" t="s">
        <v>29</v>
      </c>
      <c r="M119" s="1" t="s">
        <v>29</v>
      </c>
      <c r="N119" s="1" t="s">
        <v>29</v>
      </c>
      <c r="O119" s="1" t="s">
        <v>29</v>
      </c>
      <c r="P119" s="1" t="s">
        <v>29</v>
      </c>
      <c r="Q119" s="1" t="s">
        <v>29</v>
      </c>
      <c r="R119" s="1" t="s">
        <v>29</v>
      </c>
      <c r="S119" s="1" t="s">
        <v>29</v>
      </c>
      <c r="T119" s="1" t="s">
        <v>29</v>
      </c>
      <c r="U119" s="1">
        <v>-1.2</v>
      </c>
      <c r="V119" s="1">
        <v>-30.9</v>
      </c>
      <c r="W119" s="1">
        <v>-1.4279999999999999</v>
      </c>
      <c r="X119" s="1">
        <v>-5.9</v>
      </c>
      <c r="Y119" s="1">
        <v>1.6</v>
      </c>
      <c r="Z119" s="1">
        <v>-6.5</v>
      </c>
      <c r="AA119" s="1">
        <v>-3.4</v>
      </c>
      <c r="AB119" s="1">
        <v>2.1</v>
      </c>
      <c r="AC119" s="1">
        <v>6.1</v>
      </c>
      <c r="AD119" s="1">
        <v>7.8</v>
      </c>
      <c r="AE119" s="1">
        <v>6.6</v>
      </c>
      <c r="AF119" s="1">
        <v>7.4</v>
      </c>
      <c r="AG119" s="1">
        <v>7.5</v>
      </c>
      <c r="AH119" s="1">
        <v>4.8</v>
      </c>
      <c r="AI119" s="1">
        <v>3</v>
      </c>
      <c r="AJ119" s="1">
        <v>7.8</v>
      </c>
      <c r="AK119" s="1">
        <v>-6</v>
      </c>
      <c r="AL119" s="1">
        <v>7.1</v>
      </c>
      <c r="AM119" s="1">
        <v>5.8179999999999996</v>
      </c>
      <c r="AN119" s="1">
        <v>-0.59</v>
      </c>
      <c r="AO119" s="1">
        <v>9.0440000000000005</v>
      </c>
      <c r="AP119" s="1">
        <v>5</v>
      </c>
      <c r="AQ119" s="1">
        <v>-0.33800000000000002</v>
      </c>
      <c r="AR119" s="1">
        <v>4.4089999999999998</v>
      </c>
      <c r="AS119" s="1">
        <v>4.6909999999999998</v>
      </c>
      <c r="AT119" s="1">
        <v>4.0019999999999998</v>
      </c>
      <c r="AU119" s="1">
        <v>3.58</v>
      </c>
      <c r="AV119" s="1">
        <f t="shared" si="3"/>
        <v>-4.5</v>
      </c>
      <c r="AW119" s="1">
        <f t="shared" si="4"/>
        <v>4.0999999999999996</v>
      </c>
      <c r="AX119" s="1">
        <f t="shared" si="5"/>
        <v>4</v>
      </c>
      <c r="AY119" s="1">
        <v>4.2</v>
      </c>
      <c r="AZ119" s="1">
        <v>4.2</v>
      </c>
      <c r="BA119" s="1">
        <v>4.2</v>
      </c>
      <c r="BB119" s="1">
        <v>2019</v>
      </c>
      <c r="BC119" s="219">
        <v>0</v>
      </c>
      <c r="BD119" t="s">
        <v>253</v>
      </c>
      <c r="BG119" s="1">
        <v>-4.5</v>
      </c>
      <c r="BH119" s="1">
        <v>4.0999999999999996</v>
      </c>
      <c r="BI119" s="1">
        <v>4</v>
      </c>
    </row>
    <row r="120" spans="1:61">
      <c r="A120" t="s">
        <v>255</v>
      </c>
      <c r="B120" t="s">
        <v>254</v>
      </c>
      <c r="C120">
        <v>0</v>
      </c>
      <c r="D120" t="s">
        <v>26</v>
      </c>
      <c r="E120" t="s">
        <v>27</v>
      </c>
      <c r="F120" t="s">
        <v>28</v>
      </c>
      <c r="G120" t="s">
        <v>24</v>
      </c>
      <c r="H120" s="1">
        <v>6.4429999999999996</v>
      </c>
      <c r="I120" s="1">
        <v>8.3759999999999994</v>
      </c>
      <c r="J120" s="1">
        <v>8.3309999999999995</v>
      </c>
      <c r="K120" s="1">
        <v>5.7919999999999998</v>
      </c>
      <c r="L120" s="1">
        <v>5.9139999999999997</v>
      </c>
      <c r="M120" s="1">
        <v>5.6790000000000003</v>
      </c>
      <c r="N120" s="1">
        <v>9.4260000000000002</v>
      </c>
      <c r="O120" s="1">
        <v>3.5419999999999998</v>
      </c>
      <c r="P120" s="1">
        <v>5.1459999999999999</v>
      </c>
      <c r="Q120" s="1">
        <v>4.1829999999999998</v>
      </c>
      <c r="R120" s="1">
        <v>-2.4860000000000002</v>
      </c>
      <c r="S120" s="1">
        <v>-9.1989999999999998</v>
      </c>
      <c r="T120" s="1">
        <v>-9.2560000000000002</v>
      </c>
      <c r="U120" s="1">
        <v>-3.169</v>
      </c>
      <c r="V120" s="1">
        <v>2.1339999999999999</v>
      </c>
      <c r="W120" s="1">
        <v>6.3760000000000003</v>
      </c>
      <c r="X120" s="1">
        <v>2.2349999999999999</v>
      </c>
      <c r="Y120" s="1">
        <v>3.8969999999999998</v>
      </c>
      <c r="Z120" s="1">
        <v>3.34</v>
      </c>
      <c r="AA120" s="1">
        <v>3.07</v>
      </c>
      <c r="AB120" s="1">
        <v>1.1459999999999999</v>
      </c>
      <c r="AC120" s="1">
        <v>4.6390000000000002</v>
      </c>
      <c r="AD120" s="1">
        <v>5.2670000000000003</v>
      </c>
      <c r="AE120" s="1">
        <v>7.3570000000000002</v>
      </c>
      <c r="AF120" s="1">
        <v>9.4250000000000007</v>
      </c>
      <c r="AG120" s="1">
        <v>6.5069999999999997</v>
      </c>
      <c r="AH120" s="1">
        <v>8.1630000000000003</v>
      </c>
      <c r="AI120" s="1">
        <v>8.7569999999999997</v>
      </c>
      <c r="AJ120" s="1">
        <v>7.819</v>
      </c>
      <c r="AK120" s="1">
        <v>-2.069</v>
      </c>
      <c r="AL120" s="1">
        <v>7.3129999999999997</v>
      </c>
      <c r="AM120" s="1">
        <v>17.291</v>
      </c>
      <c r="AN120" s="1">
        <v>12.32</v>
      </c>
      <c r="AO120" s="1">
        <v>11.648999999999999</v>
      </c>
      <c r="AP120" s="1">
        <v>7.8849999999999998</v>
      </c>
      <c r="AQ120" s="1">
        <v>2.38</v>
      </c>
      <c r="AR120" s="1">
        <v>1.1679999999999999</v>
      </c>
      <c r="AS120" s="1">
        <v>5.3369999999999997</v>
      </c>
      <c r="AT120" s="1">
        <v>7.2469999999999999</v>
      </c>
      <c r="AU120" s="1">
        <v>5.0990000000000002</v>
      </c>
      <c r="AV120" s="1">
        <f t="shared" si="3"/>
        <v>-2</v>
      </c>
      <c r="AW120" s="1">
        <f t="shared" si="4"/>
        <v>6</v>
      </c>
      <c r="AX120" s="1">
        <f t="shared" si="5"/>
        <v>5.5</v>
      </c>
      <c r="AY120" s="1">
        <v>5</v>
      </c>
      <c r="AZ120" s="1">
        <v>5</v>
      </c>
      <c r="BA120" s="1">
        <v>4.5</v>
      </c>
      <c r="BB120" s="1">
        <v>2019</v>
      </c>
      <c r="BC120" s="219">
        <v>0</v>
      </c>
      <c r="BD120" t="s">
        <v>255</v>
      </c>
      <c r="BG120" s="1">
        <v>-2</v>
      </c>
      <c r="BH120" s="1">
        <v>6</v>
      </c>
      <c r="BI120" s="1">
        <v>5.5</v>
      </c>
    </row>
    <row r="121" spans="1:61">
      <c r="A121" t="s">
        <v>257</v>
      </c>
      <c r="B121" t="s">
        <v>256</v>
      </c>
      <c r="C121">
        <v>0</v>
      </c>
      <c r="D121" t="s">
        <v>26</v>
      </c>
      <c r="E121" t="s">
        <v>27</v>
      </c>
      <c r="F121" t="s">
        <v>28</v>
      </c>
      <c r="G121" t="s">
        <v>24</v>
      </c>
      <c r="H121" s="1" t="s">
        <v>29</v>
      </c>
      <c r="I121" s="1" t="s">
        <v>29</v>
      </c>
      <c r="J121" s="1" t="s">
        <v>29</v>
      </c>
      <c r="K121" s="1" t="s">
        <v>29</v>
      </c>
      <c r="L121" s="1" t="s">
        <v>29</v>
      </c>
      <c r="M121" s="1" t="s">
        <v>29</v>
      </c>
      <c r="N121" s="1" t="s">
        <v>29</v>
      </c>
      <c r="O121" s="1" t="s">
        <v>29</v>
      </c>
      <c r="P121" s="1" t="s">
        <v>29</v>
      </c>
      <c r="Q121" s="1" t="s">
        <v>29</v>
      </c>
      <c r="R121" s="1" t="s">
        <v>29</v>
      </c>
      <c r="S121" s="1" t="s">
        <v>29</v>
      </c>
      <c r="T121" s="1" t="s">
        <v>29</v>
      </c>
      <c r="U121" s="1" t="s">
        <v>29</v>
      </c>
      <c r="V121" s="1" t="s">
        <v>29</v>
      </c>
      <c r="W121" s="1" t="s">
        <v>29</v>
      </c>
      <c r="X121" s="1" t="s">
        <v>29</v>
      </c>
      <c r="Y121" s="1" t="s">
        <v>29</v>
      </c>
      <c r="Z121" s="1" t="s">
        <v>29</v>
      </c>
      <c r="AA121" s="1" t="s">
        <v>29</v>
      </c>
      <c r="AB121" s="1" t="s">
        <v>29</v>
      </c>
      <c r="AC121" s="1">
        <v>1.1000000000000001</v>
      </c>
      <c r="AD121" s="1">
        <v>1.9</v>
      </c>
      <c r="AE121" s="1">
        <v>2.5</v>
      </c>
      <c r="AF121" s="1">
        <v>4.4000000000000004</v>
      </c>
      <c r="AG121" s="1">
        <v>4.2</v>
      </c>
      <c r="AH121" s="1">
        <v>8.6</v>
      </c>
      <c r="AI121" s="1">
        <v>6.8</v>
      </c>
      <c r="AJ121" s="1">
        <v>7.2</v>
      </c>
      <c r="AK121" s="1">
        <v>-5.8</v>
      </c>
      <c r="AL121" s="1">
        <v>2.7</v>
      </c>
      <c r="AM121" s="1">
        <v>3.2</v>
      </c>
      <c r="AN121" s="1">
        <v>-2.7240000000000002</v>
      </c>
      <c r="AO121" s="1">
        <v>3.5489999999999999</v>
      </c>
      <c r="AP121" s="1">
        <v>1.784</v>
      </c>
      <c r="AQ121" s="1">
        <v>3.39</v>
      </c>
      <c r="AR121" s="1">
        <v>2.9489999999999998</v>
      </c>
      <c r="AS121" s="1">
        <v>4.7160000000000002</v>
      </c>
      <c r="AT121" s="1">
        <v>5.0780000000000003</v>
      </c>
      <c r="AU121" s="1">
        <v>3.5939999999999999</v>
      </c>
      <c r="AV121" s="1">
        <f t="shared" si="3"/>
        <v>-12.002000000000001</v>
      </c>
      <c r="AW121" s="1">
        <f t="shared" si="4"/>
        <v>5.5</v>
      </c>
      <c r="AX121" s="1">
        <f t="shared" si="5"/>
        <v>4.2</v>
      </c>
      <c r="AY121" s="1">
        <v>3.1</v>
      </c>
      <c r="AZ121" s="1">
        <v>3</v>
      </c>
      <c r="BA121" s="1">
        <v>3</v>
      </c>
      <c r="BB121" s="1">
        <v>2019</v>
      </c>
      <c r="BC121" s="219">
        <v>0</v>
      </c>
      <c r="BD121" t="s">
        <v>257</v>
      </c>
      <c r="BG121" s="1">
        <v>-12.002000000000001</v>
      </c>
      <c r="BH121" s="1">
        <v>5.5</v>
      </c>
      <c r="BI121" s="1">
        <v>4.2</v>
      </c>
    </row>
    <row r="122" spans="1:61">
      <c r="A122" t="s">
        <v>259</v>
      </c>
      <c r="B122" t="s">
        <v>258</v>
      </c>
      <c r="C122">
        <v>0</v>
      </c>
      <c r="D122" t="s">
        <v>26</v>
      </c>
      <c r="E122" t="s">
        <v>27</v>
      </c>
      <c r="F122" t="s">
        <v>28</v>
      </c>
      <c r="G122" t="s">
        <v>24</v>
      </c>
      <c r="H122" s="1">
        <v>3.7919999999999998</v>
      </c>
      <c r="I122" s="1">
        <v>-2.7650000000000001</v>
      </c>
      <c r="J122" s="1">
        <v>9.6189999999999998</v>
      </c>
      <c r="K122" s="1">
        <v>-0.55700000000000005</v>
      </c>
      <c r="L122" s="1">
        <v>4.3369999999999997</v>
      </c>
      <c r="M122" s="1">
        <v>6.3239999999999998</v>
      </c>
      <c r="N122" s="1">
        <v>8.3000000000000007</v>
      </c>
      <c r="O122" s="1">
        <v>-2.544</v>
      </c>
      <c r="P122" s="1">
        <v>10.414999999999999</v>
      </c>
      <c r="Q122" s="1">
        <v>2.3660000000000001</v>
      </c>
      <c r="R122" s="1">
        <v>4.0350000000000001</v>
      </c>
      <c r="S122" s="1">
        <v>7.2160000000000002</v>
      </c>
      <c r="T122" s="1">
        <v>-2.0979999999999999</v>
      </c>
      <c r="U122" s="1">
        <v>-0.74099999999999999</v>
      </c>
      <c r="V122" s="1">
        <v>10.587999999999999</v>
      </c>
      <c r="W122" s="1">
        <v>-5.4050000000000002</v>
      </c>
      <c r="X122" s="1">
        <v>12.372999999999999</v>
      </c>
      <c r="Y122" s="1">
        <v>-1.5609999999999999</v>
      </c>
      <c r="Z122" s="1">
        <v>7.2389999999999999</v>
      </c>
      <c r="AA122" s="1">
        <v>1.081</v>
      </c>
      <c r="AB122" s="1">
        <v>1.913</v>
      </c>
      <c r="AC122" s="1">
        <v>7.32</v>
      </c>
      <c r="AD122" s="1">
        <v>3.121</v>
      </c>
      <c r="AE122" s="1">
        <v>5.9610000000000003</v>
      </c>
      <c r="AF122" s="1">
        <v>4.7969999999999997</v>
      </c>
      <c r="AG122" s="1">
        <v>3.2919999999999998</v>
      </c>
      <c r="AH122" s="1">
        <v>7.5750000000000002</v>
      </c>
      <c r="AI122" s="1">
        <v>3.532</v>
      </c>
      <c r="AJ122" s="1">
        <v>5.923</v>
      </c>
      <c r="AK122" s="1">
        <v>4.2439999999999998</v>
      </c>
      <c r="AL122" s="1">
        <v>3.8159999999999998</v>
      </c>
      <c r="AM122" s="1">
        <v>5.2460000000000004</v>
      </c>
      <c r="AN122" s="1">
        <v>3.01</v>
      </c>
      <c r="AO122" s="1">
        <v>4.5350000000000001</v>
      </c>
      <c r="AP122" s="1">
        <v>2.669</v>
      </c>
      <c r="AQ122" s="1">
        <v>4.55</v>
      </c>
      <c r="AR122" s="1">
        <v>1.0469999999999999</v>
      </c>
      <c r="AS122" s="1">
        <v>4.2350000000000003</v>
      </c>
      <c r="AT122" s="1">
        <v>2.99</v>
      </c>
      <c r="AU122" s="1">
        <v>2.2029999999999998</v>
      </c>
      <c r="AV122" s="1">
        <f t="shared" si="3"/>
        <v>-6.9710000000000001</v>
      </c>
      <c r="AW122" s="1">
        <f t="shared" si="4"/>
        <v>4.9219999999999997</v>
      </c>
      <c r="AX122" s="1">
        <f t="shared" si="5"/>
        <v>3.5449999999999999</v>
      </c>
      <c r="AY122" s="1">
        <v>3.65</v>
      </c>
      <c r="AZ122" s="1">
        <v>3.6829999999999998</v>
      </c>
      <c r="BA122" s="1">
        <v>3.74</v>
      </c>
      <c r="BB122" s="1">
        <v>2019</v>
      </c>
      <c r="BC122" s="219">
        <v>0</v>
      </c>
      <c r="BD122" t="s">
        <v>259</v>
      </c>
      <c r="BG122" s="1">
        <v>-6.9710000000000001</v>
      </c>
      <c r="BH122" s="1">
        <v>4.9219999999999997</v>
      </c>
      <c r="BI122" s="1">
        <v>3.5449999999999999</v>
      </c>
    </row>
    <row r="123" spans="1:61">
      <c r="A123" t="s">
        <v>261</v>
      </c>
      <c r="B123" t="s">
        <v>260</v>
      </c>
      <c r="C123">
        <v>0</v>
      </c>
      <c r="D123" t="s">
        <v>26</v>
      </c>
      <c r="E123" t="s">
        <v>27</v>
      </c>
      <c r="F123" t="s">
        <v>28</v>
      </c>
      <c r="G123" t="s">
        <v>24</v>
      </c>
      <c r="H123" s="1">
        <v>4.2279999999999998</v>
      </c>
      <c r="I123" s="1">
        <v>5</v>
      </c>
      <c r="J123" s="1">
        <v>-6.9</v>
      </c>
      <c r="K123" s="1">
        <v>-15.7</v>
      </c>
      <c r="L123" s="1">
        <v>-6.5</v>
      </c>
      <c r="M123" s="1">
        <v>1</v>
      </c>
      <c r="N123" s="1">
        <v>-2.2999999999999998</v>
      </c>
      <c r="O123" s="1">
        <v>14.7</v>
      </c>
      <c r="P123" s="1">
        <v>8.1999999999999993</v>
      </c>
      <c r="Q123" s="1">
        <v>6.5</v>
      </c>
      <c r="R123" s="1">
        <v>1</v>
      </c>
      <c r="S123" s="1">
        <v>6.5519999999999996</v>
      </c>
      <c r="T123" s="1">
        <v>-6.1020000000000003</v>
      </c>
      <c r="U123" s="1">
        <v>10.589</v>
      </c>
      <c r="V123" s="1">
        <v>6.5359999999999996</v>
      </c>
      <c r="W123" s="1">
        <v>2.254</v>
      </c>
      <c r="X123" s="1">
        <v>11.205</v>
      </c>
      <c r="Y123" s="1">
        <v>11.3</v>
      </c>
      <c r="Z123" s="1">
        <v>9.9269999999999996</v>
      </c>
      <c r="AA123" s="1">
        <v>11.702</v>
      </c>
      <c r="AB123" s="1">
        <v>1.1890000000000001</v>
      </c>
      <c r="AC123" s="1">
        <v>12.09</v>
      </c>
      <c r="AD123" s="1">
        <v>9.2899999999999991</v>
      </c>
      <c r="AE123" s="1">
        <v>6.9260000000000002</v>
      </c>
      <c r="AF123" s="1">
        <v>7.93</v>
      </c>
      <c r="AG123" s="1">
        <v>6.6379999999999999</v>
      </c>
      <c r="AH123" s="1">
        <v>9.702</v>
      </c>
      <c r="AI123" s="1">
        <v>7.7320000000000002</v>
      </c>
      <c r="AJ123" s="1">
        <v>7.2889999999999997</v>
      </c>
      <c r="AK123" s="1">
        <v>6.3140000000000001</v>
      </c>
      <c r="AL123" s="1">
        <v>6.4880000000000004</v>
      </c>
      <c r="AM123" s="1">
        <v>7.4039999999999999</v>
      </c>
      <c r="AN123" s="1">
        <v>7.258</v>
      </c>
      <c r="AO123" s="1">
        <v>6.9640000000000004</v>
      </c>
      <c r="AP123" s="1">
        <v>7.399</v>
      </c>
      <c r="AQ123" s="1">
        <v>6.7229999999999999</v>
      </c>
      <c r="AR123" s="1">
        <v>3.8239999999999998</v>
      </c>
      <c r="AS123" s="1">
        <v>3.7410000000000001</v>
      </c>
      <c r="AT123" s="1">
        <v>3.444</v>
      </c>
      <c r="AU123" s="1">
        <v>2.2839999999999998</v>
      </c>
      <c r="AV123" s="1">
        <f t="shared" si="3"/>
        <v>-0.5</v>
      </c>
      <c r="AW123" s="1">
        <f t="shared" si="4"/>
        <v>2.1</v>
      </c>
      <c r="AX123" s="1">
        <f t="shared" si="5"/>
        <v>4.7</v>
      </c>
      <c r="AY123" s="1">
        <v>8.6229999999999993</v>
      </c>
      <c r="AZ123" s="1">
        <v>11.015000000000001</v>
      </c>
      <c r="BA123" s="1">
        <v>11.212</v>
      </c>
      <c r="BB123" s="1">
        <v>2019</v>
      </c>
      <c r="BC123" s="219">
        <v>0</v>
      </c>
      <c r="BD123" t="s">
        <v>261</v>
      </c>
      <c r="BG123" s="1">
        <v>-0.5</v>
      </c>
      <c r="BH123" s="1">
        <v>2.1</v>
      </c>
      <c r="BI123" s="1">
        <v>4.7</v>
      </c>
    </row>
    <row r="124" spans="1:61">
      <c r="A124" t="s">
        <v>263</v>
      </c>
      <c r="B124" t="s">
        <v>262</v>
      </c>
      <c r="C124">
        <v>0</v>
      </c>
      <c r="D124" t="s">
        <v>26</v>
      </c>
      <c r="E124" t="s">
        <v>27</v>
      </c>
      <c r="F124" t="s">
        <v>28</v>
      </c>
      <c r="G124" t="s">
        <v>24</v>
      </c>
      <c r="H124" s="1" t="s">
        <v>29</v>
      </c>
      <c r="I124" s="1" t="s">
        <v>29</v>
      </c>
      <c r="J124" s="1" t="s">
        <v>29</v>
      </c>
      <c r="K124" s="1" t="s">
        <v>29</v>
      </c>
      <c r="L124" s="1" t="s">
        <v>29</v>
      </c>
      <c r="M124" s="1" t="s">
        <v>29</v>
      </c>
      <c r="N124" s="1" t="s">
        <v>29</v>
      </c>
      <c r="O124" s="1" t="s">
        <v>29</v>
      </c>
      <c r="P124" s="1" t="s">
        <v>29</v>
      </c>
      <c r="Q124" s="1" t="s">
        <v>29</v>
      </c>
      <c r="R124" s="1" t="s">
        <v>29</v>
      </c>
      <c r="S124" s="1" t="s">
        <v>29</v>
      </c>
      <c r="T124" s="1" t="s">
        <v>29</v>
      </c>
      <c r="U124" s="1" t="s">
        <v>29</v>
      </c>
      <c r="V124" s="1" t="s">
        <v>29</v>
      </c>
      <c r="W124" s="1" t="s">
        <v>29</v>
      </c>
      <c r="X124" s="1" t="s">
        <v>29</v>
      </c>
      <c r="Y124" s="1" t="s">
        <v>29</v>
      </c>
      <c r="Z124" s="1" t="s">
        <v>29</v>
      </c>
      <c r="AA124" s="1">
        <v>8.4320000000000004</v>
      </c>
      <c r="AB124" s="1">
        <v>12.417999999999999</v>
      </c>
      <c r="AC124" s="1">
        <v>12.468</v>
      </c>
      <c r="AD124" s="1">
        <v>9.9280000000000008</v>
      </c>
      <c r="AE124" s="1">
        <v>13.196</v>
      </c>
      <c r="AF124" s="1">
        <v>15.318</v>
      </c>
      <c r="AG124" s="1">
        <v>13.567</v>
      </c>
      <c r="AH124" s="1">
        <v>13.307</v>
      </c>
      <c r="AI124" s="1">
        <v>12.5</v>
      </c>
      <c r="AJ124" s="1">
        <v>7.5579999999999998</v>
      </c>
      <c r="AK124" s="1">
        <v>4.3849999999999998</v>
      </c>
      <c r="AL124" s="1">
        <v>5.2469999999999999</v>
      </c>
      <c r="AM124" s="1">
        <v>5.4710000000000001</v>
      </c>
      <c r="AN124" s="1">
        <v>6.4859999999999998</v>
      </c>
      <c r="AO124" s="1">
        <v>7.899</v>
      </c>
      <c r="AP124" s="1">
        <v>8.1999999999999993</v>
      </c>
      <c r="AQ124" s="1">
        <v>7.4729999999999999</v>
      </c>
      <c r="AR124" s="1">
        <v>6.4080000000000004</v>
      </c>
      <c r="AS124" s="1">
        <v>5.75</v>
      </c>
      <c r="AT124" s="1">
        <v>6.4050000000000002</v>
      </c>
      <c r="AU124" s="1">
        <v>6.5</v>
      </c>
      <c r="AV124" s="1">
        <f t="shared" si="3"/>
        <v>1.994</v>
      </c>
      <c r="AW124" s="1">
        <f t="shared" si="4"/>
        <v>5.6520000000000001</v>
      </c>
      <c r="AX124" s="1">
        <f t="shared" si="5"/>
        <v>6.2240000000000002</v>
      </c>
      <c r="AY124" s="1">
        <v>6.3819999999999997</v>
      </c>
      <c r="AZ124" s="1">
        <v>6.4619999999999997</v>
      </c>
      <c r="BA124" s="1">
        <v>6.5019999999999998</v>
      </c>
      <c r="BB124" s="1">
        <v>2019</v>
      </c>
      <c r="BC124" s="219">
        <v>0</v>
      </c>
      <c r="BD124" t="s">
        <v>263</v>
      </c>
      <c r="BG124" s="1">
        <v>1.994</v>
      </c>
      <c r="BH124" s="1">
        <v>5.6520000000000001</v>
      </c>
      <c r="BI124" s="1">
        <v>6.2240000000000002</v>
      </c>
    </row>
    <row r="125" spans="1:61">
      <c r="A125" t="s">
        <v>265</v>
      </c>
      <c r="B125" t="s">
        <v>264</v>
      </c>
      <c r="C125">
        <v>0</v>
      </c>
      <c r="D125" t="s">
        <v>26</v>
      </c>
      <c r="E125" t="s">
        <v>27</v>
      </c>
      <c r="F125" t="s">
        <v>28</v>
      </c>
      <c r="G125" t="s">
        <v>24</v>
      </c>
      <c r="H125" s="1" t="s">
        <v>29</v>
      </c>
      <c r="I125" s="1" t="s">
        <v>29</v>
      </c>
      <c r="J125" s="1" t="s">
        <v>29</v>
      </c>
      <c r="K125" s="1" t="s">
        <v>29</v>
      </c>
      <c r="L125" s="1" t="s">
        <v>29</v>
      </c>
      <c r="M125" s="1" t="s">
        <v>29</v>
      </c>
      <c r="N125" s="1" t="s">
        <v>29</v>
      </c>
      <c r="O125" s="1" t="s">
        <v>29</v>
      </c>
      <c r="P125" s="1" t="s">
        <v>29</v>
      </c>
      <c r="Q125" s="1" t="s">
        <v>29</v>
      </c>
      <c r="R125" s="1" t="s">
        <v>29</v>
      </c>
      <c r="S125" s="1">
        <v>5.343</v>
      </c>
      <c r="T125" s="1">
        <v>9.27</v>
      </c>
      <c r="U125" s="1">
        <v>-1.62</v>
      </c>
      <c r="V125" s="1">
        <v>3.0049999999999999</v>
      </c>
      <c r="W125" s="1">
        <v>4.1150000000000002</v>
      </c>
      <c r="X125" s="1">
        <v>3.1960000000000002</v>
      </c>
      <c r="Y125" s="1">
        <v>4.2160000000000002</v>
      </c>
      <c r="Z125" s="1">
        <v>3.2909999999999999</v>
      </c>
      <c r="AA125" s="1">
        <v>3.3660000000000001</v>
      </c>
      <c r="AB125" s="1">
        <v>3.4969999999999999</v>
      </c>
      <c r="AC125" s="1">
        <v>2.3929999999999998</v>
      </c>
      <c r="AD125" s="1">
        <v>6.68</v>
      </c>
      <c r="AE125" s="1">
        <v>3.4769999999999999</v>
      </c>
      <c r="AF125" s="1">
        <v>6.6319999999999997</v>
      </c>
      <c r="AG125" s="1">
        <v>4.67</v>
      </c>
      <c r="AH125" s="1">
        <v>3.948</v>
      </c>
      <c r="AI125" s="1">
        <v>3.6459999999999999</v>
      </c>
      <c r="AJ125" s="1">
        <v>2.65</v>
      </c>
      <c r="AK125" s="1">
        <v>0.29599999999999999</v>
      </c>
      <c r="AL125" s="1">
        <v>6.0389999999999997</v>
      </c>
      <c r="AM125" s="1">
        <v>5.0910000000000002</v>
      </c>
      <c r="AN125" s="1">
        <v>5.0620000000000003</v>
      </c>
      <c r="AO125" s="1">
        <v>5.6150000000000002</v>
      </c>
      <c r="AP125" s="1">
        <v>5.758</v>
      </c>
      <c r="AQ125" s="1">
        <v>4.5270000000000001</v>
      </c>
      <c r="AR125" s="1">
        <v>-0.28100000000000003</v>
      </c>
      <c r="AS125" s="1">
        <v>-0.25600000000000001</v>
      </c>
      <c r="AT125" s="1">
        <v>0.69799999999999995</v>
      </c>
      <c r="AU125" s="1">
        <v>-0.95399999999999996</v>
      </c>
      <c r="AV125" s="1">
        <f t="shared" si="3"/>
        <v>-5.8550000000000004</v>
      </c>
      <c r="AW125" s="1">
        <f t="shared" si="4"/>
        <v>3.4350000000000001</v>
      </c>
      <c r="AX125" s="1">
        <f t="shared" si="5"/>
        <v>3.5950000000000002</v>
      </c>
      <c r="AY125" s="1">
        <v>3.173</v>
      </c>
      <c r="AZ125" s="1">
        <v>2.6589999999999998</v>
      </c>
      <c r="BA125" s="1">
        <v>2.6589999999999998</v>
      </c>
      <c r="BB125" s="1">
        <v>2019</v>
      </c>
      <c r="BC125" s="219">
        <v>0</v>
      </c>
      <c r="BD125" t="s">
        <v>265</v>
      </c>
      <c r="BG125" s="1">
        <v>-5.8550000000000004</v>
      </c>
      <c r="BH125" s="1">
        <v>3.4350000000000001</v>
      </c>
      <c r="BI125" s="1">
        <v>3.5950000000000002</v>
      </c>
    </row>
    <row r="126" spans="1:61">
      <c r="A126" t="s">
        <v>267</v>
      </c>
      <c r="B126" t="s">
        <v>266</v>
      </c>
      <c r="C126">
        <v>0</v>
      </c>
      <c r="D126" t="s">
        <v>26</v>
      </c>
      <c r="E126" t="s">
        <v>27</v>
      </c>
      <c r="F126" t="s">
        <v>28</v>
      </c>
      <c r="G126" t="s">
        <v>24</v>
      </c>
      <c r="H126" s="1" t="s">
        <v>29</v>
      </c>
      <c r="I126" s="1" t="s">
        <v>29</v>
      </c>
      <c r="J126" s="1" t="s">
        <v>29</v>
      </c>
      <c r="K126" s="1" t="s">
        <v>29</v>
      </c>
      <c r="L126" s="1" t="s">
        <v>29</v>
      </c>
      <c r="M126" s="1" t="s">
        <v>29</v>
      </c>
      <c r="N126" s="1" t="s">
        <v>29</v>
      </c>
      <c r="O126" s="1" t="s">
        <v>29</v>
      </c>
      <c r="P126" s="1" t="s">
        <v>29</v>
      </c>
      <c r="Q126" s="1" t="s">
        <v>29</v>
      </c>
      <c r="R126" s="1" t="s">
        <v>29</v>
      </c>
      <c r="S126" s="1" t="s">
        <v>29</v>
      </c>
      <c r="T126" s="1" t="s">
        <v>29</v>
      </c>
      <c r="U126" s="1" t="s">
        <v>29</v>
      </c>
      <c r="V126" s="1" t="s">
        <v>29</v>
      </c>
      <c r="W126" s="1" t="s">
        <v>29</v>
      </c>
      <c r="X126" s="1" t="s">
        <v>29</v>
      </c>
      <c r="Y126" s="1" t="s">
        <v>29</v>
      </c>
      <c r="Z126" s="1" t="s">
        <v>29</v>
      </c>
      <c r="AA126" s="1" t="s">
        <v>29</v>
      </c>
      <c r="AB126" s="1" t="s">
        <v>29</v>
      </c>
      <c r="AC126" s="1" t="s">
        <v>29</v>
      </c>
      <c r="AD126" s="1" t="s">
        <v>29</v>
      </c>
      <c r="AE126" s="1" t="s">
        <v>29</v>
      </c>
      <c r="AF126" s="1" t="s">
        <v>29</v>
      </c>
      <c r="AG126" s="1">
        <v>-0.35599999999999998</v>
      </c>
      <c r="AH126" s="1">
        <v>8.3290000000000006</v>
      </c>
      <c r="AI126" s="1">
        <v>-22.184999999999999</v>
      </c>
      <c r="AJ126" s="1">
        <v>20.381</v>
      </c>
      <c r="AK126" s="1">
        <v>9.0860000000000003</v>
      </c>
      <c r="AL126" s="1">
        <v>11.113</v>
      </c>
      <c r="AM126" s="1">
        <v>10.778</v>
      </c>
      <c r="AN126" s="1">
        <v>10.367000000000001</v>
      </c>
      <c r="AO126" s="1">
        <v>30.969000000000001</v>
      </c>
      <c r="AP126" s="1">
        <v>27.228999999999999</v>
      </c>
      <c r="AQ126" s="1">
        <v>3.4180000000000001</v>
      </c>
      <c r="AR126" s="1">
        <v>3.02</v>
      </c>
      <c r="AS126" s="1">
        <v>-5.4960000000000004</v>
      </c>
      <c r="AT126" s="1">
        <v>5.7030000000000003</v>
      </c>
      <c r="AU126" s="1">
        <v>0.95899999999999996</v>
      </c>
      <c r="AV126" s="1">
        <f t="shared" si="3"/>
        <v>0.70599999999999996</v>
      </c>
      <c r="AW126" s="1">
        <f t="shared" si="4"/>
        <v>1.25</v>
      </c>
      <c r="AX126" s="1">
        <f t="shared" si="5"/>
        <v>0.89800000000000002</v>
      </c>
      <c r="AY126" s="1">
        <v>0.77900000000000003</v>
      </c>
      <c r="AZ126" s="1">
        <v>0.55200000000000005</v>
      </c>
      <c r="BA126" s="1">
        <v>0.54900000000000004</v>
      </c>
      <c r="BB126" s="1">
        <v>2019</v>
      </c>
      <c r="BC126" s="219">
        <v>0</v>
      </c>
      <c r="BD126" t="s">
        <v>267</v>
      </c>
      <c r="BG126" s="1">
        <v>0.70599999999999996</v>
      </c>
      <c r="BH126" s="1">
        <v>1.25</v>
      </c>
      <c r="BI126" s="1">
        <v>0.89800000000000002</v>
      </c>
    </row>
    <row r="127" spans="1:61">
      <c r="A127" t="s">
        <v>269</v>
      </c>
      <c r="B127" t="s">
        <v>268</v>
      </c>
      <c r="C127">
        <v>0</v>
      </c>
      <c r="D127" t="s">
        <v>26</v>
      </c>
      <c r="E127" t="s">
        <v>27</v>
      </c>
      <c r="F127" t="s">
        <v>28</v>
      </c>
      <c r="G127" t="s">
        <v>24</v>
      </c>
      <c r="H127" s="1">
        <v>-2.3199999999999998</v>
      </c>
      <c r="I127" s="1">
        <v>8.3409999999999993</v>
      </c>
      <c r="J127" s="1">
        <v>3.78</v>
      </c>
      <c r="K127" s="1">
        <v>-2.9780000000000002</v>
      </c>
      <c r="L127" s="1">
        <v>9.6809999999999992</v>
      </c>
      <c r="M127" s="1">
        <v>6.1449999999999996</v>
      </c>
      <c r="N127" s="1">
        <v>4.5659999999999998</v>
      </c>
      <c r="O127" s="1">
        <v>1.7</v>
      </c>
      <c r="P127" s="1">
        <v>7.6970000000000001</v>
      </c>
      <c r="Q127" s="1">
        <v>4.3280000000000003</v>
      </c>
      <c r="R127" s="1">
        <v>4.6349999999999998</v>
      </c>
      <c r="S127" s="1">
        <v>6.3659999999999997</v>
      </c>
      <c r="T127" s="1">
        <v>4.1079999999999997</v>
      </c>
      <c r="U127" s="1">
        <v>3.847</v>
      </c>
      <c r="V127" s="1">
        <v>8.2189999999999994</v>
      </c>
      <c r="W127" s="1">
        <v>3.468</v>
      </c>
      <c r="X127" s="1">
        <v>5.3380000000000001</v>
      </c>
      <c r="Y127" s="1">
        <v>5.2610000000000001</v>
      </c>
      <c r="Z127" s="1">
        <v>2.9430000000000001</v>
      </c>
      <c r="AA127" s="1">
        <v>4.4829999999999997</v>
      </c>
      <c r="AB127" s="1">
        <v>6.1159999999999997</v>
      </c>
      <c r="AC127" s="1">
        <v>5.6289999999999996</v>
      </c>
      <c r="AD127" s="1">
        <v>0.12</v>
      </c>
      <c r="AE127" s="1">
        <v>3.9449999999999998</v>
      </c>
      <c r="AF127" s="1">
        <v>4.6829999999999998</v>
      </c>
      <c r="AG127" s="1">
        <v>3.4790000000000001</v>
      </c>
      <c r="AH127" s="1">
        <v>3.3650000000000002</v>
      </c>
      <c r="AI127" s="1">
        <v>3.4119999999999999</v>
      </c>
      <c r="AJ127" s="1">
        <v>6.1050000000000004</v>
      </c>
      <c r="AK127" s="1">
        <v>4.5330000000000004</v>
      </c>
      <c r="AL127" s="1">
        <v>4.8159999999999998</v>
      </c>
      <c r="AM127" s="1">
        <v>3.4220000000000002</v>
      </c>
      <c r="AN127" s="1">
        <v>4.7809999999999997</v>
      </c>
      <c r="AO127" s="1">
        <v>4.1289999999999996</v>
      </c>
      <c r="AP127" s="1">
        <v>5.9889999999999999</v>
      </c>
      <c r="AQ127" s="1">
        <v>3.323</v>
      </c>
      <c r="AR127" s="1">
        <v>0.58899999999999997</v>
      </c>
      <c r="AS127" s="1">
        <v>8.2230000000000008</v>
      </c>
      <c r="AT127" s="1">
        <v>6.6580000000000004</v>
      </c>
      <c r="AU127" s="1">
        <v>7.0510000000000002</v>
      </c>
      <c r="AV127" s="1">
        <f t="shared" si="3"/>
        <v>0.02</v>
      </c>
      <c r="AW127" s="1">
        <f t="shared" si="4"/>
        <v>2.4940000000000002</v>
      </c>
      <c r="AX127" s="1">
        <f t="shared" si="5"/>
        <v>5.9710000000000001</v>
      </c>
      <c r="AY127" s="1">
        <v>5.2329999999999997</v>
      </c>
      <c r="AZ127" s="1">
        <v>5.0419999999999998</v>
      </c>
      <c r="BA127" s="1">
        <v>5.0190000000000001</v>
      </c>
      <c r="BB127" s="1">
        <v>2019</v>
      </c>
      <c r="BC127" s="219">
        <v>0</v>
      </c>
      <c r="BD127" t="s">
        <v>269</v>
      </c>
      <c r="BG127" s="1">
        <v>0.02</v>
      </c>
      <c r="BH127" s="1">
        <v>2.4940000000000002</v>
      </c>
      <c r="BI127" s="1">
        <v>5.9710000000000001</v>
      </c>
    </row>
    <row r="128" spans="1:61">
      <c r="A128" t="s">
        <v>271</v>
      </c>
      <c r="B128" t="s">
        <v>270</v>
      </c>
      <c r="C128">
        <v>1</v>
      </c>
      <c r="D128" t="s">
        <v>26</v>
      </c>
      <c r="E128" t="s">
        <v>27</v>
      </c>
      <c r="F128" t="s">
        <v>28</v>
      </c>
      <c r="G128" t="s">
        <v>24</v>
      </c>
      <c r="H128" s="1" t="s">
        <v>29</v>
      </c>
      <c r="I128" s="1">
        <v>-0.51400000000000001</v>
      </c>
      <c r="J128" s="1">
        <v>-1.2829999999999999</v>
      </c>
      <c r="K128" s="1">
        <v>1.758</v>
      </c>
      <c r="L128" s="1">
        <v>3.1179999999999999</v>
      </c>
      <c r="M128" s="1">
        <v>2.6560000000000001</v>
      </c>
      <c r="N128" s="1">
        <v>3.1259999999999999</v>
      </c>
      <c r="O128" s="1">
        <v>1.85</v>
      </c>
      <c r="P128" s="1">
        <v>4.585</v>
      </c>
      <c r="Q128" s="1">
        <v>4.4809999999999999</v>
      </c>
      <c r="R128" s="1">
        <v>4.1779999999999999</v>
      </c>
      <c r="S128" s="1">
        <v>2.4510000000000001</v>
      </c>
      <c r="T128" s="1">
        <v>1.589</v>
      </c>
      <c r="U128" s="1">
        <v>1.264</v>
      </c>
      <c r="V128" s="1">
        <v>3.0089999999999999</v>
      </c>
      <c r="W128" s="1">
        <v>2.7730000000000001</v>
      </c>
      <c r="X128" s="1">
        <v>3.4940000000000002</v>
      </c>
      <c r="Y128" s="1">
        <v>4.3280000000000003</v>
      </c>
      <c r="Z128" s="1">
        <v>4.6680000000000001</v>
      </c>
      <c r="AA128" s="1">
        <v>5.032</v>
      </c>
      <c r="AB128" s="1">
        <v>4.1989999999999998</v>
      </c>
      <c r="AC128" s="1">
        <v>2.3279999999999998</v>
      </c>
      <c r="AD128" s="1">
        <v>0.217</v>
      </c>
      <c r="AE128" s="1">
        <v>0.158</v>
      </c>
      <c r="AF128" s="1">
        <v>1.9830000000000001</v>
      </c>
      <c r="AG128" s="1">
        <v>2.0470000000000002</v>
      </c>
      <c r="AH128" s="1">
        <v>3.4620000000000002</v>
      </c>
      <c r="AI128" s="1">
        <v>3.7719999999999998</v>
      </c>
      <c r="AJ128" s="1">
        <v>2.1720000000000002</v>
      </c>
      <c r="AK128" s="1">
        <v>-3.6669999999999998</v>
      </c>
      <c r="AL128" s="1">
        <v>1.341</v>
      </c>
      <c r="AM128" s="1">
        <v>1.55</v>
      </c>
      <c r="AN128" s="1">
        <v>-1.0309999999999999</v>
      </c>
      <c r="AO128" s="1">
        <v>-0.127</v>
      </c>
      <c r="AP128" s="1">
        <v>1.4239999999999999</v>
      </c>
      <c r="AQ128" s="1">
        <v>1.958</v>
      </c>
      <c r="AR128" s="1">
        <v>2.1920000000000002</v>
      </c>
      <c r="AS128" s="1">
        <v>2.911</v>
      </c>
      <c r="AT128" s="1">
        <v>2.3610000000000002</v>
      </c>
      <c r="AU128" s="1">
        <v>1.677</v>
      </c>
      <c r="AV128" s="1">
        <f t="shared" si="3"/>
        <v>-4.0999999999999996</v>
      </c>
      <c r="AW128" s="1">
        <f t="shared" si="4"/>
        <v>3</v>
      </c>
      <c r="AX128" s="1">
        <f t="shared" si="5"/>
        <v>2.9</v>
      </c>
      <c r="AY128" s="1">
        <v>1.677</v>
      </c>
      <c r="AZ128" s="1">
        <v>1.536</v>
      </c>
      <c r="BA128" s="1">
        <v>1.538</v>
      </c>
      <c r="BB128" s="1">
        <v>2019</v>
      </c>
      <c r="BC128" s="219">
        <v>1</v>
      </c>
      <c r="BD128" t="s">
        <v>271</v>
      </c>
      <c r="BG128" s="1">
        <v>-5.4</v>
      </c>
      <c r="BH128" s="1">
        <v>4.0469999999999997</v>
      </c>
      <c r="BI128" s="1">
        <v>2.016</v>
      </c>
    </row>
    <row r="129" spans="1:61">
      <c r="A129" t="s">
        <v>273</v>
      </c>
      <c r="B129" t="s">
        <v>272</v>
      </c>
      <c r="C129">
        <v>1</v>
      </c>
      <c r="D129" t="s">
        <v>26</v>
      </c>
      <c r="E129" t="s">
        <v>27</v>
      </c>
      <c r="F129" t="s">
        <v>28</v>
      </c>
      <c r="G129" t="s">
        <v>24</v>
      </c>
      <c r="H129" s="1">
        <v>1.0089999999999999</v>
      </c>
      <c r="I129" s="1">
        <v>2.9609999999999999</v>
      </c>
      <c r="J129" s="1">
        <v>2.8780000000000001</v>
      </c>
      <c r="K129" s="1">
        <v>-0.124</v>
      </c>
      <c r="L129" s="1">
        <v>6.8579999999999997</v>
      </c>
      <c r="M129" s="1">
        <v>1.2130000000000001</v>
      </c>
      <c r="N129" s="1">
        <v>1.81</v>
      </c>
      <c r="O129" s="1">
        <v>2.4359999999999999</v>
      </c>
      <c r="P129" s="1">
        <v>0.55500000000000005</v>
      </c>
      <c r="Q129" s="1">
        <v>1.4970000000000001</v>
      </c>
      <c r="R129" s="1">
        <v>1.0549999999999999</v>
      </c>
      <c r="S129" s="1">
        <v>-2.1589999999999998</v>
      </c>
      <c r="T129" s="1">
        <v>0.871</v>
      </c>
      <c r="U129" s="1">
        <v>4.8760000000000003</v>
      </c>
      <c r="V129" s="1">
        <v>6.6689999999999996</v>
      </c>
      <c r="W129" s="1">
        <v>4.3339999999999996</v>
      </c>
      <c r="X129" s="1">
        <v>3.7280000000000002</v>
      </c>
      <c r="Y129" s="1">
        <v>3.0169999999999999</v>
      </c>
      <c r="Z129" s="1">
        <v>0.75800000000000001</v>
      </c>
      <c r="AA129" s="1">
        <v>4.468</v>
      </c>
      <c r="AB129" s="1">
        <v>4.1180000000000003</v>
      </c>
      <c r="AC129" s="1">
        <v>2.2000000000000002</v>
      </c>
      <c r="AD129" s="1">
        <v>5.1159999999999997</v>
      </c>
      <c r="AE129" s="1">
        <v>4.5739999999999998</v>
      </c>
      <c r="AF129" s="1">
        <v>4.4349999999999996</v>
      </c>
      <c r="AG129" s="1">
        <v>2.5630000000000002</v>
      </c>
      <c r="AH129" s="1">
        <v>2.7410000000000001</v>
      </c>
      <c r="AI129" s="1">
        <v>3.956</v>
      </c>
      <c r="AJ129" s="1">
        <v>-0.40300000000000002</v>
      </c>
      <c r="AK129" s="1">
        <v>0.33300000000000002</v>
      </c>
      <c r="AL129" s="1">
        <v>2.0369999999999999</v>
      </c>
      <c r="AM129" s="1">
        <v>1.903</v>
      </c>
      <c r="AN129" s="1">
        <v>2.5299999999999998</v>
      </c>
      <c r="AO129" s="1">
        <v>2.2029999999999998</v>
      </c>
      <c r="AP129" s="1">
        <v>3.1890000000000001</v>
      </c>
      <c r="AQ129" s="1">
        <v>4.1139999999999999</v>
      </c>
      <c r="AR129" s="1">
        <v>4.1950000000000003</v>
      </c>
      <c r="AS129" s="1">
        <v>3.7989999999999999</v>
      </c>
      <c r="AT129" s="1">
        <v>3.2130000000000001</v>
      </c>
      <c r="AU129" s="1">
        <v>2.2210000000000001</v>
      </c>
      <c r="AV129" s="1">
        <f t="shared" si="3"/>
        <v>-6.0659999999999998</v>
      </c>
      <c r="AW129" s="1">
        <f t="shared" si="4"/>
        <v>4.3559999999999999</v>
      </c>
      <c r="AX129" s="1">
        <f t="shared" si="5"/>
        <v>2.6</v>
      </c>
      <c r="AY129" s="1">
        <v>2.5529999999999999</v>
      </c>
      <c r="AZ129" s="1">
        <v>2.4910000000000001</v>
      </c>
      <c r="BA129" s="1">
        <v>2.4780000000000002</v>
      </c>
      <c r="BB129" s="1">
        <v>2019</v>
      </c>
      <c r="BC129" s="219">
        <v>0</v>
      </c>
      <c r="BD129" t="s">
        <v>273</v>
      </c>
      <c r="BG129" s="1">
        <v>-6.0659999999999998</v>
      </c>
      <c r="BH129" s="1">
        <v>4.3559999999999999</v>
      </c>
      <c r="BI129" s="1">
        <v>2.6</v>
      </c>
    </row>
    <row r="130" spans="1:61">
      <c r="A130" t="s">
        <v>275</v>
      </c>
      <c r="B130" t="s">
        <v>274</v>
      </c>
      <c r="C130">
        <v>0</v>
      </c>
      <c r="D130" t="s">
        <v>26</v>
      </c>
      <c r="E130" t="s">
        <v>27</v>
      </c>
      <c r="F130" t="s">
        <v>28</v>
      </c>
      <c r="G130" t="s">
        <v>24</v>
      </c>
      <c r="H130" s="1">
        <v>4.6120000000000001</v>
      </c>
      <c r="I130" s="1">
        <v>5.3609999999999998</v>
      </c>
      <c r="J130" s="1">
        <v>-0.81699999999999995</v>
      </c>
      <c r="K130" s="1">
        <v>4.6150000000000002</v>
      </c>
      <c r="L130" s="1">
        <v>-1.5660000000000001</v>
      </c>
      <c r="M130" s="1">
        <v>-4.0839999999999996</v>
      </c>
      <c r="N130" s="1">
        <v>-1.0149999999999999</v>
      </c>
      <c r="O130" s="1">
        <v>-0.70599999999999996</v>
      </c>
      <c r="P130" s="1">
        <v>-12.4</v>
      </c>
      <c r="Q130" s="1">
        <v>-1.694</v>
      </c>
      <c r="R130" s="1">
        <v>-0.13200000000000001</v>
      </c>
      <c r="S130" s="1">
        <v>-0.154</v>
      </c>
      <c r="T130" s="1">
        <v>0.4</v>
      </c>
      <c r="U130" s="1">
        <v>-0.4</v>
      </c>
      <c r="V130" s="1">
        <v>5</v>
      </c>
      <c r="W130" s="1">
        <v>5.9119999999999999</v>
      </c>
      <c r="X130" s="1">
        <v>6.3440000000000003</v>
      </c>
      <c r="Y130" s="1">
        <v>3.9670000000000001</v>
      </c>
      <c r="Z130" s="1">
        <v>3.7120000000000002</v>
      </c>
      <c r="AA130" s="1">
        <v>7.0359999999999996</v>
      </c>
      <c r="AB130" s="1">
        <v>4.1020000000000003</v>
      </c>
      <c r="AC130" s="1">
        <v>2.9609999999999999</v>
      </c>
      <c r="AD130" s="1">
        <v>0.754</v>
      </c>
      <c r="AE130" s="1">
        <v>2.5209999999999999</v>
      </c>
      <c r="AF130" s="1">
        <v>5.3120000000000003</v>
      </c>
      <c r="AG130" s="1">
        <v>4.282</v>
      </c>
      <c r="AH130" s="1">
        <v>3.8050000000000002</v>
      </c>
      <c r="AI130" s="1">
        <v>5.0759999999999996</v>
      </c>
      <c r="AJ130" s="1">
        <v>3.4359999999999999</v>
      </c>
      <c r="AK130" s="1">
        <v>-3.2930000000000001</v>
      </c>
      <c r="AL130" s="1">
        <v>4.41</v>
      </c>
      <c r="AM130" s="1">
        <v>6.3170000000000002</v>
      </c>
      <c r="AN130" s="1">
        <v>6.4960000000000004</v>
      </c>
      <c r="AO130" s="1">
        <v>4.9269999999999996</v>
      </c>
      <c r="AP130" s="1">
        <v>4.7850000000000001</v>
      </c>
      <c r="AQ130" s="1">
        <v>4.7919999999999998</v>
      </c>
      <c r="AR130" s="1">
        <v>4.5629999999999997</v>
      </c>
      <c r="AS130" s="1">
        <v>4.6310000000000002</v>
      </c>
      <c r="AT130" s="1">
        <v>-3.95</v>
      </c>
      <c r="AU130" s="1">
        <v>-3.879</v>
      </c>
      <c r="AV130" s="1">
        <f t="shared" si="3"/>
        <v>-5.54</v>
      </c>
      <c r="AW130" s="1">
        <f t="shared" si="4"/>
        <v>-0.5</v>
      </c>
      <c r="AX130" s="1">
        <f t="shared" si="5"/>
        <v>2.7</v>
      </c>
      <c r="AY130" s="1">
        <v>2</v>
      </c>
      <c r="AZ130" s="1">
        <v>1.8</v>
      </c>
      <c r="BA130" s="1">
        <v>2.1</v>
      </c>
      <c r="BB130" s="1">
        <v>2019</v>
      </c>
      <c r="BC130" s="219">
        <v>0</v>
      </c>
      <c r="BD130" t="s">
        <v>275</v>
      </c>
      <c r="BG130" s="1">
        <v>-5.54</v>
      </c>
      <c r="BH130" s="1">
        <v>-0.5</v>
      </c>
      <c r="BI130" s="1">
        <v>2.7</v>
      </c>
    </row>
    <row r="131" spans="1:61">
      <c r="A131" t="s">
        <v>277</v>
      </c>
      <c r="B131" t="s">
        <v>276</v>
      </c>
      <c r="C131">
        <v>0</v>
      </c>
      <c r="D131" t="s">
        <v>26</v>
      </c>
      <c r="E131" t="s">
        <v>27</v>
      </c>
      <c r="F131" t="s">
        <v>28</v>
      </c>
      <c r="G131" t="s">
        <v>24</v>
      </c>
      <c r="H131" s="1">
        <v>4.8860000000000001</v>
      </c>
      <c r="I131" s="1">
        <v>-0.17799999999999999</v>
      </c>
      <c r="J131" s="1">
        <v>2.1739999999999999</v>
      </c>
      <c r="K131" s="1">
        <v>-3.8639999999999999</v>
      </c>
      <c r="L131" s="1">
        <v>-16.82</v>
      </c>
      <c r="M131" s="1">
        <v>7.718</v>
      </c>
      <c r="N131" s="1">
        <v>6.3520000000000003</v>
      </c>
      <c r="O131" s="1">
        <v>8.7999999999999995E-2</v>
      </c>
      <c r="P131" s="1">
        <v>6.8710000000000004</v>
      </c>
      <c r="Q131" s="1">
        <v>0.95699999999999996</v>
      </c>
      <c r="R131" s="1">
        <v>-1.3080000000000001</v>
      </c>
      <c r="S131" s="1">
        <v>-0.439</v>
      </c>
      <c r="T131" s="1">
        <v>2.0009999999999999</v>
      </c>
      <c r="U131" s="1">
        <v>0.32200000000000001</v>
      </c>
      <c r="V131" s="1">
        <v>1.855</v>
      </c>
      <c r="W131" s="1">
        <v>2.4569999999999999</v>
      </c>
      <c r="X131" s="1">
        <v>0.10100000000000001</v>
      </c>
      <c r="Y131" s="1">
        <v>1.5269999999999999</v>
      </c>
      <c r="Z131" s="1">
        <v>9.9730000000000008</v>
      </c>
      <c r="AA131" s="1">
        <v>-0.22</v>
      </c>
      <c r="AB131" s="1">
        <v>-1.208</v>
      </c>
      <c r="AC131" s="1">
        <v>7.2679999999999998</v>
      </c>
      <c r="AD131" s="1">
        <v>4.9180000000000001</v>
      </c>
      <c r="AE131" s="1">
        <v>2.1709999999999998</v>
      </c>
      <c r="AF131" s="1">
        <v>0.36399999999999999</v>
      </c>
      <c r="AG131" s="1">
        <v>7.3319999999999999</v>
      </c>
      <c r="AH131" s="1">
        <v>5.931</v>
      </c>
      <c r="AI131" s="1">
        <v>3.1429999999999998</v>
      </c>
      <c r="AJ131" s="1">
        <v>7.7309999999999999</v>
      </c>
      <c r="AK131" s="1">
        <v>1.9630000000000001</v>
      </c>
      <c r="AL131" s="1">
        <v>8.5779999999999994</v>
      </c>
      <c r="AM131" s="1">
        <v>2.3580000000000001</v>
      </c>
      <c r="AN131" s="1">
        <v>10.548999999999999</v>
      </c>
      <c r="AO131" s="1">
        <v>5.3150000000000004</v>
      </c>
      <c r="AP131" s="1">
        <v>6.6420000000000003</v>
      </c>
      <c r="AQ131" s="1">
        <v>4.3929999999999998</v>
      </c>
      <c r="AR131" s="1">
        <v>5.7089999999999996</v>
      </c>
      <c r="AS131" s="1">
        <v>4.9989999999999997</v>
      </c>
      <c r="AT131" s="1">
        <v>7.2190000000000003</v>
      </c>
      <c r="AU131" s="1">
        <v>5.9029999999999996</v>
      </c>
      <c r="AV131" s="1">
        <f t="shared" si="3"/>
        <v>0.499</v>
      </c>
      <c r="AW131" s="1">
        <f t="shared" si="4"/>
        <v>6.9119999999999999</v>
      </c>
      <c r="AX131" s="1">
        <f t="shared" si="5"/>
        <v>12.840999999999999</v>
      </c>
      <c r="AY131" s="1">
        <v>11.369</v>
      </c>
      <c r="AZ131" s="1">
        <v>6.5750000000000002</v>
      </c>
      <c r="BA131" s="1">
        <v>6.016</v>
      </c>
      <c r="BB131" s="1">
        <v>2019</v>
      </c>
      <c r="BC131" s="219">
        <v>0</v>
      </c>
      <c r="BD131" t="s">
        <v>277</v>
      </c>
      <c r="BG131" s="1">
        <v>0.499</v>
      </c>
      <c r="BH131" s="1">
        <v>6.9119999999999999</v>
      </c>
      <c r="BI131" s="1">
        <v>12.840999999999999</v>
      </c>
    </row>
    <row r="132" spans="1:61">
      <c r="A132" t="s">
        <v>279</v>
      </c>
      <c r="B132" t="s">
        <v>278</v>
      </c>
      <c r="C132">
        <v>0</v>
      </c>
      <c r="D132" t="s">
        <v>26</v>
      </c>
      <c r="E132" t="s">
        <v>27</v>
      </c>
      <c r="F132" t="s">
        <v>28</v>
      </c>
      <c r="G132" t="s">
        <v>24</v>
      </c>
      <c r="H132" s="1" t="s">
        <v>29</v>
      </c>
      <c r="I132" s="1" t="s">
        <v>29</v>
      </c>
      <c r="J132" s="1" t="s">
        <v>29</v>
      </c>
      <c r="K132" s="1" t="s">
        <v>29</v>
      </c>
      <c r="L132" s="1" t="s">
        <v>29</v>
      </c>
      <c r="M132" s="1" t="s">
        <v>29</v>
      </c>
      <c r="N132" s="1" t="s">
        <v>29</v>
      </c>
      <c r="O132" s="1" t="s">
        <v>29</v>
      </c>
      <c r="P132" s="1" t="s">
        <v>29</v>
      </c>
      <c r="Q132" s="1" t="s">
        <v>29</v>
      </c>
      <c r="R132" s="1" t="s">
        <v>29</v>
      </c>
      <c r="S132" s="1">
        <v>-0.55200000000000005</v>
      </c>
      <c r="T132" s="1">
        <v>2.1930000000000001</v>
      </c>
      <c r="U132" s="1">
        <v>1.569</v>
      </c>
      <c r="V132" s="1">
        <v>0.25700000000000001</v>
      </c>
      <c r="W132" s="1">
        <v>1.8720000000000001</v>
      </c>
      <c r="X132" s="1">
        <v>4.0519999999999996</v>
      </c>
      <c r="Y132" s="1">
        <v>2.8860000000000001</v>
      </c>
      <c r="Z132" s="1">
        <v>2.496</v>
      </c>
      <c r="AA132" s="1">
        <v>0.52200000000000002</v>
      </c>
      <c r="AB132" s="1">
        <v>5.5179999999999998</v>
      </c>
      <c r="AC132" s="1">
        <v>6.6669999999999998</v>
      </c>
      <c r="AD132" s="1">
        <v>14.603999999999999</v>
      </c>
      <c r="AE132" s="1">
        <v>9.5030000000000001</v>
      </c>
      <c r="AF132" s="1">
        <v>10.442</v>
      </c>
      <c r="AG132" s="1">
        <v>7.008</v>
      </c>
      <c r="AH132" s="1">
        <v>6.726</v>
      </c>
      <c r="AI132" s="1">
        <v>7.3179999999999996</v>
      </c>
      <c r="AJ132" s="1">
        <v>7.1989999999999998</v>
      </c>
      <c r="AK132" s="1">
        <v>8.3529999999999998</v>
      </c>
      <c r="AL132" s="1">
        <v>11.259</v>
      </c>
      <c r="AM132" s="1">
        <v>4.8869999999999996</v>
      </c>
      <c r="AN132" s="1">
        <v>4.2789999999999999</v>
      </c>
      <c r="AO132" s="1">
        <v>5.3940000000000001</v>
      </c>
      <c r="AP132" s="1">
        <v>6.31</v>
      </c>
      <c r="AQ132" s="1">
        <v>2.653</v>
      </c>
      <c r="AR132" s="1">
        <v>-1.617</v>
      </c>
      <c r="AS132" s="1">
        <v>0.80600000000000005</v>
      </c>
      <c r="AT132" s="1">
        <v>1.923</v>
      </c>
      <c r="AU132" s="1">
        <v>2.2080000000000002</v>
      </c>
      <c r="AV132" s="1">
        <f t="shared" si="3"/>
        <v>-3.2</v>
      </c>
      <c r="AW132" s="1">
        <f t="shared" si="4"/>
        <v>1.5</v>
      </c>
      <c r="AX132" s="1">
        <f t="shared" si="5"/>
        <v>2.5</v>
      </c>
      <c r="AY132" s="1">
        <v>2.5139999999999998</v>
      </c>
      <c r="AZ132" s="1">
        <v>2.5209999999999999</v>
      </c>
      <c r="BA132" s="1">
        <v>2.5129999999999999</v>
      </c>
      <c r="BB132" s="1">
        <v>2019</v>
      </c>
      <c r="BC132" s="219">
        <v>1</v>
      </c>
      <c r="BD132" t="s">
        <v>279</v>
      </c>
      <c r="BG132" s="1">
        <v>-4.2779999999999996</v>
      </c>
      <c r="BH132" s="1">
        <v>1.698</v>
      </c>
      <c r="BI132" s="1">
        <v>2.5219999999999998</v>
      </c>
    </row>
    <row r="133" spans="1:61">
      <c r="A133" t="s">
        <v>281</v>
      </c>
      <c r="B133" t="s">
        <v>280</v>
      </c>
      <c r="C133">
        <v>0</v>
      </c>
      <c r="D133" t="s">
        <v>26</v>
      </c>
      <c r="E133" t="s">
        <v>27</v>
      </c>
      <c r="F133" t="s">
        <v>28</v>
      </c>
      <c r="G133" t="s">
        <v>24</v>
      </c>
      <c r="H133" s="1" t="s">
        <v>29</v>
      </c>
      <c r="I133" s="1" t="s">
        <v>29</v>
      </c>
      <c r="J133" s="1" t="s">
        <v>29</v>
      </c>
      <c r="K133" s="1" t="s">
        <v>29</v>
      </c>
      <c r="L133" s="1" t="s">
        <v>29</v>
      </c>
      <c r="M133" s="1" t="s">
        <v>29</v>
      </c>
      <c r="N133" s="1" t="s">
        <v>29</v>
      </c>
      <c r="O133" s="1" t="s">
        <v>29</v>
      </c>
      <c r="P133" s="1" t="s">
        <v>29</v>
      </c>
      <c r="Q133" s="1" t="s">
        <v>29</v>
      </c>
      <c r="R133" s="1" t="s">
        <v>29</v>
      </c>
      <c r="S133" s="1" t="s">
        <v>29</v>
      </c>
      <c r="T133" s="1" t="s">
        <v>29</v>
      </c>
      <c r="U133" s="1">
        <v>-7.5</v>
      </c>
      <c r="V133" s="1">
        <v>-1.8</v>
      </c>
      <c r="W133" s="1">
        <v>-1.1000000000000001</v>
      </c>
      <c r="X133" s="1">
        <v>1.2</v>
      </c>
      <c r="Y133" s="1">
        <v>1.351</v>
      </c>
      <c r="Z133" s="1">
        <v>3.3809999999999998</v>
      </c>
      <c r="AA133" s="1">
        <v>4.3479999999999999</v>
      </c>
      <c r="AB133" s="1">
        <v>4.5389999999999997</v>
      </c>
      <c r="AC133" s="1">
        <v>-3.0670000000000002</v>
      </c>
      <c r="AD133" s="1">
        <v>1.494</v>
      </c>
      <c r="AE133" s="1">
        <v>2.2229999999999999</v>
      </c>
      <c r="AF133" s="1">
        <v>4.6740000000000004</v>
      </c>
      <c r="AG133" s="1">
        <v>4.7240000000000002</v>
      </c>
      <c r="AH133" s="1">
        <v>5.1369999999999996</v>
      </c>
      <c r="AI133" s="1">
        <v>6.4729999999999999</v>
      </c>
      <c r="AJ133" s="1">
        <v>5.4720000000000004</v>
      </c>
      <c r="AK133" s="1">
        <v>-0.35899999999999999</v>
      </c>
      <c r="AL133" s="1">
        <v>3.359</v>
      </c>
      <c r="AM133" s="1">
        <v>2.34</v>
      </c>
      <c r="AN133" s="1">
        <v>-0.45600000000000002</v>
      </c>
      <c r="AO133" s="1">
        <v>2.9249999999999998</v>
      </c>
      <c r="AP133" s="1">
        <v>3.629</v>
      </c>
      <c r="AQ133" s="1">
        <v>3.8559999999999999</v>
      </c>
      <c r="AR133" s="1">
        <v>2.8479999999999999</v>
      </c>
      <c r="AS133" s="1">
        <v>1.0820000000000001</v>
      </c>
      <c r="AT133" s="1">
        <v>2.72</v>
      </c>
      <c r="AU133" s="1">
        <v>3.5510000000000002</v>
      </c>
      <c r="AV133" s="1">
        <f t="shared" si="3"/>
        <v>-5.4</v>
      </c>
      <c r="AW133" s="1">
        <f t="shared" si="4"/>
        <v>5.5</v>
      </c>
      <c r="AX133" s="1">
        <f t="shared" si="5"/>
        <v>4.5</v>
      </c>
      <c r="AY133" s="1">
        <v>4.04</v>
      </c>
      <c r="AZ133" s="1">
        <v>3.8</v>
      </c>
      <c r="BA133" s="1">
        <v>3.54</v>
      </c>
      <c r="BB133" s="1">
        <v>2019</v>
      </c>
      <c r="BC133" s="219">
        <v>0</v>
      </c>
      <c r="BD133" t="s">
        <v>281</v>
      </c>
      <c r="BG133" s="1">
        <v>-5.4</v>
      </c>
      <c r="BH133" s="1">
        <v>5.5</v>
      </c>
      <c r="BI133" s="1">
        <v>4.5</v>
      </c>
    </row>
    <row r="134" spans="1:61">
      <c r="A134" t="s">
        <v>283</v>
      </c>
      <c r="B134" t="s">
        <v>282</v>
      </c>
      <c r="C134">
        <v>1</v>
      </c>
      <c r="D134" t="s">
        <v>26</v>
      </c>
      <c r="E134" t="s">
        <v>27</v>
      </c>
      <c r="F134" t="s">
        <v>28</v>
      </c>
      <c r="G134" t="s">
        <v>24</v>
      </c>
      <c r="H134" s="1">
        <v>4.5149999999999997</v>
      </c>
      <c r="I134" s="1">
        <v>1.5980000000000001</v>
      </c>
      <c r="J134" s="1">
        <v>0.23499999999999999</v>
      </c>
      <c r="K134" s="1">
        <v>3.9729999999999999</v>
      </c>
      <c r="L134" s="1">
        <v>6.0519999999999996</v>
      </c>
      <c r="M134" s="1">
        <v>5.5529999999999999</v>
      </c>
      <c r="N134" s="1">
        <v>4.0419999999999998</v>
      </c>
      <c r="O134" s="1">
        <v>1.7529999999999999</v>
      </c>
      <c r="P134" s="1">
        <v>-0.255</v>
      </c>
      <c r="Q134" s="1">
        <v>1.038</v>
      </c>
      <c r="R134" s="1">
        <v>1.9319999999999999</v>
      </c>
      <c r="S134" s="1">
        <v>3.085</v>
      </c>
      <c r="T134" s="1">
        <v>3.5739999999999998</v>
      </c>
      <c r="U134" s="1">
        <v>2.8450000000000002</v>
      </c>
      <c r="V134" s="1">
        <v>5.0549999999999997</v>
      </c>
      <c r="W134" s="1">
        <v>4.1550000000000002</v>
      </c>
      <c r="X134" s="1">
        <v>5.0279999999999996</v>
      </c>
      <c r="Y134" s="1">
        <v>5.2850000000000001</v>
      </c>
      <c r="Z134" s="1">
        <v>2.6240000000000001</v>
      </c>
      <c r="AA134" s="1">
        <v>2.0129999999999999</v>
      </c>
      <c r="AB134" s="1">
        <v>3.2050000000000001</v>
      </c>
      <c r="AC134" s="1">
        <v>2.0750000000000002</v>
      </c>
      <c r="AD134" s="1">
        <v>1.446</v>
      </c>
      <c r="AE134" s="1">
        <v>0.91</v>
      </c>
      <c r="AF134" s="1">
        <v>3.9689999999999999</v>
      </c>
      <c r="AG134" s="1">
        <v>2.625</v>
      </c>
      <c r="AH134" s="1">
        <v>2.4</v>
      </c>
      <c r="AI134" s="1">
        <v>2.9940000000000002</v>
      </c>
      <c r="AJ134" s="1">
        <v>0.47599999999999998</v>
      </c>
      <c r="AK134" s="1">
        <v>-1.7270000000000001</v>
      </c>
      <c r="AL134" s="1">
        <v>0.70199999999999996</v>
      </c>
      <c r="AM134" s="1">
        <v>0.98099999999999998</v>
      </c>
      <c r="AN134" s="1">
        <v>2.7029999999999998</v>
      </c>
      <c r="AO134" s="1">
        <v>1.034</v>
      </c>
      <c r="AP134" s="1">
        <v>1.9690000000000001</v>
      </c>
      <c r="AQ134" s="1">
        <v>1.9670000000000001</v>
      </c>
      <c r="AR134" s="1">
        <v>1.0720000000000001</v>
      </c>
      <c r="AS134" s="1">
        <v>2.323</v>
      </c>
      <c r="AT134" s="1">
        <v>1.29</v>
      </c>
      <c r="AU134" s="1">
        <v>1.155</v>
      </c>
      <c r="AV134" s="1">
        <f t="shared" si="3"/>
        <v>-2.8340000000000001</v>
      </c>
      <c r="AW134" s="1">
        <f t="shared" si="4"/>
        <v>3.5590000000000002</v>
      </c>
      <c r="AX134" s="1">
        <f t="shared" si="5"/>
        <v>2.9540000000000002</v>
      </c>
      <c r="AY134" s="1">
        <v>2.3250000000000002</v>
      </c>
      <c r="AZ134" s="1">
        <v>1.84</v>
      </c>
      <c r="BA134" s="1">
        <v>1.833</v>
      </c>
      <c r="BB134" s="1">
        <v>2018</v>
      </c>
      <c r="BC134" s="219">
        <v>0</v>
      </c>
      <c r="BD134" t="s">
        <v>283</v>
      </c>
      <c r="BG134" s="1">
        <v>-2.8340000000000001</v>
      </c>
      <c r="BH134" s="1">
        <v>3.5590000000000002</v>
      </c>
      <c r="BI134" s="1">
        <v>2.9540000000000002</v>
      </c>
    </row>
    <row r="135" spans="1:61">
      <c r="A135" t="s">
        <v>285</v>
      </c>
      <c r="B135" t="s">
        <v>284</v>
      </c>
      <c r="C135">
        <v>0</v>
      </c>
      <c r="D135" t="s">
        <v>26</v>
      </c>
      <c r="E135" t="s">
        <v>27</v>
      </c>
      <c r="F135" t="s">
        <v>28</v>
      </c>
      <c r="G135" t="s">
        <v>24</v>
      </c>
      <c r="H135" s="1">
        <v>6.0789999999999997</v>
      </c>
      <c r="I135" s="1">
        <v>17.096</v>
      </c>
      <c r="J135" s="1">
        <v>11.500999999999999</v>
      </c>
      <c r="K135" s="1">
        <v>15.946999999999999</v>
      </c>
      <c r="L135" s="1">
        <v>13.904</v>
      </c>
      <c r="M135" s="1">
        <v>14.523</v>
      </c>
      <c r="N135" s="1">
        <v>2.145</v>
      </c>
      <c r="O135" s="1">
        <v>-3.992</v>
      </c>
      <c r="P135" s="1">
        <v>5.2450000000000001</v>
      </c>
      <c r="Q135" s="1">
        <v>2.9830000000000001</v>
      </c>
      <c r="R135" s="1">
        <v>8.3780000000000001</v>
      </c>
      <c r="S135" s="1">
        <v>6.0439999999999996</v>
      </c>
      <c r="T135" s="1">
        <v>8.4920000000000009</v>
      </c>
      <c r="U135" s="1">
        <v>6.1440000000000001</v>
      </c>
      <c r="V135" s="1">
        <v>3.8450000000000002</v>
      </c>
      <c r="W135" s="1">
        <v>4.8310000000000004</v>
      </c>
      <c r="X135" s="1">
        <v>2.8889999999999998</v>
      </c>
      <c r="Y135" s="1">
        <v>6.1779999999999999</v>
      </c>
      <c r="Z135" s="1">
        <v>2.7040000000000002</v>
      </c>
      <c r="AA135" s="1">
        <v>0.33200000000000002</v>
      </c>
      <c r="AB135" s="1">
        <v>6.5490000000000004</v>
      </c>
      <c r="AC135" s="1">
        <v>4.4829999999999997</v>
      </c>
      <c r="AD135" s="1">
        <v>-1.101</v>
      </c>
      <c r="AE135" s="1">
        <v>-2.6669999999999998</v>
      </c>
      <c r="AF135" s="1">
        <v>1.2909999999999999</v>
      </c>
      <c r="AG135" s="1">
        <v>2.4900000000000002</v>
      </c>
      <c r="AH135" s="1">
        <v>5.3730000000000002</v>
      </c>
      <c r="AI135" s="1">
        <v>4.452</v>
      </c>
      <c r="AJ135" s="1">
        <v>8.2010000000000005</v>
      </c>
      <c r="AK135" s="1">
        <v>6.1120000000000001</v>
      </c>
      <c r="AL135" s="1">
        <v>1.956</v>
      </c>
      <c r="AM135" s="1">
        <v>2.5649999999999999</v>
      </c>
      <c r="AN135" s="1">
        <v>9.1039999999999992</v>
      </c>
      <c r="AO135" s="1">
        <v>5.1029999999999998</v>
      </c>
      <c r="AP135" s="1">
        <v>1.423</v>
      </c>
      <c r="AQ135" s="1">
        <v>4.6580000000000004</v>
      </c>
      <c r="AR135" s="1">
        <v>4.8970000000000002</v>
      </c>
      <c r="AS135" s="1">
        <v>0.34599999999999997</v>
      </c>
      <c r="AT135" s="1">
        <v>0.91900000000000004</v>
      </c>
      <c r="AU135" s="1">
        <v>-0.82499999999999996</v>
      </c>
      <c r="AV135" s="1">
        <f t="shared" ref="AV135:AX198" si="6">IF($BC135=0,BG135,VLOOKUP($A135,$BJ$9:$BN$38,3,FALSE))</f>
        <v>-10.004</v>
      </c>
      <c r="AW135" s="1">
        <f t="shared" ref="AW135:AW198" si="7">IF($BC135=0,BH135,VLOOKUP($A135,$BJ$9:$BN$38,4,FALSE))</f>
        <v>-0.54500000000000004</v>
      </c>
      <c r="AX135" s="1">
        <f t="shared" ref="AX135:AX198" si="8">IF($BC135=0,BI135,VLOOKUP($A135,$BJ$9:$BN$38,5,FALSE))</f>
        <v>11.041</v>
      </c>
      <c r="AY135" s="1">
        <v>3.5339999999999998</v>
      </c>
      <c r="AZ135" s="1">
        <v>3.4740000000000002</v>
      </c>
      <c r="BA135" s="1">
        <v>3.0550000000000002</v>
      </c>
      <c r="BB135" s="1">
        <v>2019</v>
      </c>
      <c r="BC135" s="219">
        <v>0</v>
      </c>
      <c r="BD135" t="s">
        <v>285</v>
      </c>
      <c r="BG135" s="1">
        <v>-10.004</v>
      </c>
      <c r="BH135" s="1">
        <v>-0.54500000000000004</v>
      </c>
      <c r="BI135" s="1">
        <v>11.041</v>
      </c>
    </row>
    <row r="136" spans="1:61">
      <c r="A136" t="s">
        <v>287</v>
      </c>
      <c r="B136" t="s">
        <v>286</v>
      </c>
      <c r="C136">
        <v>0</v>
      </c>
      <c r="D136" t="s">
        <v>26</v>
      </c>
      <c r="E136" t="s">
        <v>27</v>
      </c>
      <c r="F136" t="s">
        <v>28</v>
      </c>
      <c r="G136" t="s">
        <v>24</v>
      </c>
      <c r="H136" s="1">
        <v>6.9119999999999999</v>
      </c>
      <c r="I136" s="1">
        <v>6.2080000000000002</v>
      </c>
      <c r="J136" s="1">
        <v>7.5620000000000003</v>
      </c>
      <c r="K136" s="1">
        <v>6.7880000000000003</v>
      </c>
      <c r="L136" s="1">
        <v>3.9729999999999999</v>
      </c>
      <c r="M136" s="1">
        <v>8.7080000000000002</v>
      </c>
      <c r="N136" s="1">
        <v>6.3630000000000004</v>
      </c>
      <c r="O136" s="1">
        <v>5.8109999999999999</v>
      </c>
      <c r="P136" s="1">
        <v>6.4359999999999999</v>
      </c>
      <c r="Q136" s="1">
        <v>4.8079999999999998</v>
      </c>
      <c r="R136" s="1">
        <v>4.5890000000000004</v>
      </c>
      <c r="S136" s="1">
        <v>5.1269999999999998</v>
      </c>
      <c r="T136" s="1">
        <v>7.569</v>
      </c>
      <c r="U136" s="1">
        <v>2.097</v>
      </c>
      <c r="V136" s="1">
        <v>4.3689999999999998</v>
      </c>
      <c r="W136" s="1">
        <v>5.0620000000000003</v>
      </c>
      <c r="X136" s="1">
        <v>6.5990000000000002</v>
      </c>
      <c r="Y136" s="1">
        <v>1.7030000000000001</v>
      </c>
      <c r="Z136" s="1">
        <v>3.4940000000000002</v>
      </c>
      <c r="AA136" s="1">
        <v>4.1820000000000004</v>
      </c>
      <c r="AB136" s="1">
        <v>3.9079999999999999</v>
      </c>
      <c r="AC136" s="1">
        <v>1.9670000000000001</v>
      </c>
      <c r="AD136" s="1">
        <v>3.1120000000000001</v>
      </c>
      <c r="AE136" s="1">
        <v>4.726</v>
      </c>
      <c r="AF136" s="1">
        <v>7.4829999999999997</v>
      </c>
      <c r="AG136" s="1">
        <v>8.9580000000000002</v>
      </c>
      <c r="AH136" s="1">
        <v>5.8179999999999996</v>
      </c>
      <c r="AI136" s="1">
        <v>5.5369999999999999</v>
      </c>
      <c r="AJ136" s="1">
        <v>4.9880000000000004</v>
      </c>
      <c r="AK136" s="1">
        <v>0.36099999999999999</v>
      </c>
      <c r="AL136" s="1">
        <v>2.581</v>
      </c>
      <c r="AM136" s="1">
        <v>3.6240000000000001</v>
      </c>
      <c r="AN136" s="1">
        <v>3.8370000000000002</v>
      </c>
      <c r="AO136" s="1">
        <v>3.6829999999999998</v>
      </c>
      <c r="AP136" s="1">
        <v>4.0529999999999999</v>
      </c>
      <c r="AQ136" s="1">
        <v>4.0579999999999998</v>
      </c>
      <c r="AR136" s="1">
        <v>4.5629999999999997</v>
      </c>
      <c r="AS136" s="1">
        <v>5.2190000000000003</v>
      </c>
      <c r="AT136" s="1">
        <v>5.5339999999999998</v>
      </c>
      <c r="AU136" s="1">
        <v>1.911</v>
      </c>
      <c r="AV136" s="1">
        <f t="shared" si="6"/>
        <v>-0.38500000000000001</v>
      </c>
      <c r="AW136" s="1">
        <f t="shared" si="7"/>
        <v>1.0209999999999999</v>
      </c>
      <c r="AX136" s="1">
        <f t="shared" si="8"/>
        <v>4.0460000000000003</v>
      </c>
      <c r="AY136" s="1">
        <v>4.524</v>
      </c>
      <c r="AZ136" s="1">
        <v>4.9950000000000001</v>
      </c>
      <c r="BA136" s="1">
        <v>5.024</v>
      </c>
      <c r="BB136" s="1">
        <v>2020</v>
      </c>
      <c r="BC136" s="219">
        <v>0</v>
      </c>
      <c r="BD136" t="s">
        <v>287</v>
      </c>
      <c r="BG136" s="1">
        <v>-0.38500000000000001</v>
      </c>
      <c r="BH136" s="1">
        <v>1.0209999999999999</v>
      </c>
      <c r="BI136" s="1">
        <v>4.0460000000000003</v>
      </c>
    </row>
    <row r="137" spans="1:61">
      <c r="A137" t="s">
        <v>289</v>
      </c>
      <c r="B137" t="s">
        <v>288</v>
      </c>
      <c r="C137">
        <v>0</v>
      </c>
      <c r="D137" t="s">
        <v>26</v>
      </c>
      <c r="E137" t="s">
        <v>27</v>
      </c>
      <c r="F137" t="s">
        <v>28</v>
      </c>
      <c r="G137" t="s">
        <v>24</v>
      </c>
      <c r="H137" s="1" t="s">
        <v>29</v>
      </c>
      <c r="I137" s="1" t="s">
        <v>29</v>
      </c>
      <c r="J137" s="1" t="s">
        <v>29</v>
      </c>
      <c r="K137" s="1" t="s">
        <v>29</v>
      </c>
      <c r="L137" s="1" t="s">
        <v>29</v>
      </c>
      <c r="M137" s="1" t="s">
        <v>29</v>
      </c>
      <c r="N137" s="1" t="s">
        <v>29</v>
      </c>
      <c r="O137" s="1" t="s">
        <v>29</v>
      </c>
      <c r="P137" s="1" t="s">
        <v>29</v>
      </c>
      <c r="Q137" s="1" t="s">
        <v>29</v>
      </c>
      <c r="R137" s="1" t="s">
        <v>29</v>
      </c>
      <c r="S137" s="1" t="s">
        <v>29</v>
      </c>
      <c r="T137" s="1" t="s">
        <v>29</v>
      </c>
      <c r="U137" s="1" t="s">
        <v>29</v>
      </c>
      <c r="V137" s="1" t="s">
        <v>29</v>
      </c>
      <c r="W137" s="1" t="s">
        <v>29</v>
      </c>
      <c r="X137" s="1" t="s">
        <v>29</v>
      </c>
      <c r="Y137" s="1" t="s">
        <v>29</v>
      </c>
      <c r="Z137" s="1" t="s">
        <v>29</v>
      </c>
      <c r="AA137" s="1" t="s">
        <v>29</v>
      </c>
      <c r="AB137" s="1" t="s">
        <v>29</v>
      </c>
      <c r="AC137" s="1">
        <v>6.44</v>
      </c>
      <c r="AD137" s="1">
        <v>3.5790000000000002</v>
      </c>
      <c r="AE137" s="1">
        <v>-3.2629999999999999</v>
      </c>
      <c r="AF137" s="1">
        <v>4.8559999999999999</v>
      </c>
      <c r="AG137" s="1">
        <v>3.96</v>
      </c>
      <c r="AH137" s="1">
        <v>-0.40600000000000003</v>
      </c>
      <c r="AI137" s="1">
        <v>0.98799999999999999</v>
      </c>
      <c r="AJ137" s="1">
        <v>-5.4139999999999997</v>
      </c>
      <c r="AK137" s="1">
        <v>-5.92</v>
      </c>
      <c r="AL137" s="1">
        <v>0.111</v>
      </c>
      <c r="AM137" s="1">
        <v>5.0759999999999996</v>
      </c>
      <c r="AN137" s="1">
        <v>1.6060000000000001</v>
      </c>
      <c r="AO137" s="1">
        <v>-1.738</v>
      </c>
      <c r="AP137" s="1">
        <v>5.9630000000000001</v>
      </c>
      <c r="AQ137" s="1">
        <v>5.04</v>
      </c>
      <c r="AR137" s="1">
        <v>-0.44400000000000001</v>
      </c>
      <c r="AS137" s="1">
        <v>-1.972</v>
      </c>
      <c r="AT137" s="1">
        <v>5.8150000000000004</v>
      </c>
      <c r="AU137" s="1">
        <v>-1.7689999999999999</v>
      </c>
      <c r="AV137" s="1">
        <f t="shared" si="6"/>
        <v>-11.4</v>
      </c>
      <c r="AW137" s="1">
        <f t="shared" si="7"/>
        <v>-7.4</v>
      </c>
      <c r="AX137" s="1">
        <f t="shared" si="8"/>
        <v>10.3</v>
      </c>
      <c r="AY137" s="1">
        <v>11.9</v>
      </c>
      <c r="AZ137" s="1">
        <v>1.8</v>
      </c>
      <c r="BA137" s="1">
        <v>2</v>
      </c>
      <c r="BB137" s="1">
        <v>2019</v>
      </c>
      <c r="BC137" s="219">
        <v>0</v>
      </c>
      <c r="BD137" t="s">
        <v>289</v>
      </c>
      <c r="BG137" s="1">
        <v>-11.4</v>
      </c>
      <c r="BH137" s="1">
        <v>-7.4</v>
      </c>
      <c r="BI137" s="1">
        <v>10.3</v>
      </c>
    </row>
    <row r="138" spans="1:61">
      <c r="A138" t="s">
        <v>291</v>
      </c>
      <c r="B138" t="s">
        <v>290</v>
      </c>
      <c r="C138">
        <v>0</v>
      </c>
      <c r="D138" t="s">
        <v>26</v>
      </c>
      <c r="E138" t="s">
        <v>27</v>
      </c>
      <c r="F138" t="s">
        <v>28</v>
      </c>
      <c r="G138" t="s">
        <v>24</v>
      </c>
      <c r="H138" s="1">
        <v>4.5</v>
      </c>
      <c r="I138" s="1">
        <v>9.2070000000000007</v>
      </c>
      <c r="J138" s="1">
        <v>5.3479999999999999</v>
      </c>
      <c r="K138" s="1">
        <v>-4.4909999999999997</v>
      </c>
      <c r="L138" s="1">
        <v>2.7090000000000001</v>
      </c>
      <c r="M138" s="1">
        <v>4.9420000000000002</v>
      </c>
      <c r="N138" s="1">
        <v>3.5680000000000001</v>
      </c>
      <c r="O138" s="1">
        <v>-1.8089999999999999</v>
      </c>
      <c r="P138" s="1">
        <v>-13.38</v>
      </c>
      <c r="Q138" s="1">
        <v>1.5620000000000001</v>
      </c>
      <c r="R138" s="1">
        <v>8.0990000000000002</v>
      </c>
      <c r="S138" s="1">
        <v>9.4179999999999993</v>
      </c>
      <c r="T138" s="1">
        <v>8.2029999999999994</v>
      </c>
      <c r="U138" s="1">
        <v>5.4560000000000004</v>
      </c>
      <c r="V138" s="1">
        <v>2.8490000000000002</v>
      </c>
      <c r="W138" s="1">
        <v>1.752</v>
      </c>
      <c r="X138" s="1">
        <v>7.3710000000000004</v>
      </c>
      <c r="Y138" s="1">
        <v>6.48</v>
      </c>
      <c r="Z138" s="1">
        <v>7.3319999999999999</v>
      </c>
      <c r="AA138" s="1">
        <v>3.8780000000000001</v>
      </c>
      <c r="AB138" s="1">
        <v>2.7370000000000001</v>
      </c>
      <c r="AC138" s="1">
        <v>0.55800000000000005</v>
      </c>
      <c r="AD138" s="1">
        <v>2.2469999999999999</v>
      </c>
      <c r="AE138" s="1">
        <v>4.226</v>
      </c>
      <c r="AF138" s="1">
        <v>7.508</v>
      </c>
      <c r="AG138" s="1">
        <v>7.181</v>
      </c>
      <c r="AH138" s="1">
        <v>8.5410000000000004</v>
      </c>
      <c r="AI138" s="1">
        <v>12.111000000000001</v>
      </c>
      <c r="AJ138" s="1">
        <v>9.8559999999999999</v>
      </c>
      <c r="AK138" s="1">
        <v>1.2430000000000001</v>
      </c>
      <c r="AL138" s="1">
        <v>5.8280000000000003</v>
      </c>
      <c r="AM138" s="1">
        <v>11.314</v>
      </c>
      <c r="AN138" s="1">
        <v>9.7789999999999999</v>
      </c>
      <c r="AO138" s="1">
        <v>6.9029999999999996</v>
      </c>
      <c r="AP138" s="1">
        <v>5.0670000000000002</v>
      </c>
      <c r="AQ138" s="1">
        <v>5.7329999999999997</v>
      </c>
      <c r="AR138" s="1">
        <v>4.9530000000000003</v>
      </c>
      <c r="AS138" s="1">
        <v>5.5990000000000002</v>
      </c>
      <c r="AT138" s="1">
        <v>3.6920000000000002</v>
      </c>
      <c r="AU138" s="1">
        <v>3.0059999999999998</v>
      </c>
      <c r="AV138" s="1">
        <f t="shared" si="6"/>
        <v>-8.9949999999999992</v>
      </c>
      <c r="AW138" s="1">
        <f t="shared" si="7"/>
        <v>4</v>
      </c>
      <c r="AX138" s="1">
        <f t="shared" si="8"/>
        <v>5</v>
      </c>
      <c r="AY138" s="1">
        <v>5</v>
      </c>
      <c r="AZ138" s="1">
        <v>5</v>
      </c>
      <c r="BA138" s="1">
        <v>5</v>
      </c>
      <c r="BB138" s="1">
        <v>2019</v>
      </c>
      <c r="BC138" s="219">
        <v>0</v>
      </c>
      <c r="BD138" t="s">
        <v>291</v>
      </c>
      <c r="BG138" s="1">
        <v>-8.9949999999999992</v>
      </c>
      <c r="BH138" s="1">
        <v>4</v>
      </c>
      <c r="BI138" s="1">
        <v>5</v>
      </c>
    </row>
    <row r="139" spans="1:61">
      <c r="A139" t="s">
        <v>293</v>
      </c>
      <c r="B139" t="s">
        <v>292</v>
      </c>
      <c r="C139">
        <v>0</v>
      </c>
      <c r="D139" t="s">
        <v>26</v>
      </c>
      <c r="E139" t="s">
        <v>27</v>
      </c>
      <c r="F139" t="s">
        <v>28</v>
      </c>
      <c r="G139" t="s">
        <v>24</v>
      </c>
      <c r="H139" s="1">
        <v>-2.3090000000000002</v>
      </c>
      <c r="I139" s="1">
        <v>1.149</v>
      </c>
      <c r="J139" s="1">
        <v>0.83199999999999996</v>
      </c>
      <c r="K139" s="1">
        <v>3.4380000000000002</v>
      </c>
      <c r="L139" s="1">
        <v>-0.98299999999999998</v>
      </c>
      <c r="M139" s="1">
        <v>3.5779999999999998</v>
      </c>
      <c r="N139" s="1">
        <v>5.6539999999999999</v>
      </c>
      <c r="O139" s="1">
        <v>2.762</v>
      </c>
      <c r="P139" s="1">
        <v>2.9089999999999998</v>
      </c>
      <c r="Q139" s="1">
        <v>-1.4239999999999999</v>
      </c>
      <c r="R139" s="1">
        <v>-3.1320000000000001</v>
      </c>
      <c r="S139" s="1">
        <v>9.5679999999999996</v>
      </c>
      <c r="T139" s="1">
        <v>13.827</v>
      </c>
      <c r="U139" s="1">
        <v>13.334</v>
      </c>
      <c r="V139" s="1">
        <v>10.492000000000001</v>
      </c>
      <c r="W139" s="1">
        <v>-3.4460000000000002</v>
      </c>
      <c r="X139" s="1">
        <v>6.5990000000000002</v>
      </c>
      <c r="Y139" s="1">
        <v>-6.343</v>
      </c>
      <c r="Z139" s="1">
        <v>4.6820000000000004</v>
      </c>
      <c r="AA139" s="1">
        <v>1.8560000000000001</v>
      </c>
      <c r="AB139" s="1">
        <v>-2.4940000000000002</v>
      </c>
      <c r="AC139" s="1">
        <v>-0.123</v>
      </c>
      <c r="AD139" s="1">
        <v>-0.159</v>
      </c>
      <c r="AE139" s="1">
        <v>9.0459999999999994</v>
      </c>
      <c r="AF139" s="1">
        <v>0.57799999999999996</v>
      </c>
      <c r="AG139" s="1">
        <v>4.2519999999999998</v>
      </c>
      <c r="AH139" s="1">
        <v>2.5369999999999999</v>
      </c>
      <c r="AI139" s="1">
        <v>7.8150000000000004</v>
      </c>
      <c r="AJ139" s="1">
        <v>-0.29599999999999999</v>
      </c>
      <c r="AK139" s="1">
        <v>6.8</v>
      </c>
      <c r="AL139" s="1">
        <v>10.128</v>
      </c>
      <c r="AM139" s="1">
        <v>1.1080000000000001</v>
      </c>
      <c r="AN139" s="1">
        <v>4.657</v>
      </c>
      <c r="AO139" s="1">
        <v>3.8250000000000002</v>
      </c>
      <c r="AP139" s="1">
        <v>13.544</v>
      </c>
      <c r="AQ139" s="1">
        <v>9.484</v>
      </c>
      <c r="AR139" s="1">
        <v>4.0780000000000003</v>
      </c>
      <c r="AS139" s="1">
        <v>3.5379999999999998</v>
      </c>
      <c r="AT139" s="1">
        <v>-0.85</v>
      </c>
      <c r="AU139" s="1">
        <v>4.9329999999999998</v>
      </c>
      <c r="AV139" s="1">
        <f t="shared" si="6"/>
        <v>-3.2759999999999998</v>
      </c>
      <c r="AW139" s="1">
        <f t="shared" si="7"/>
        <v>1.1870000000000001</v>
      </c>
      <c r="AX139" s="1">
        <f t="shared" si="8"/>
        <v>2.871</v>
      </c>
      <c r="AY139" s="1">
        <v>3.016</v>
      </c>
      <c r="AZ139" s="1">
        <v>2.7629999999999999</v>
      </c>
      <c r="BA139" s="1">
        <v>3.1640000000000001</v>
      </c>
      <c r="BB139" s="1">
        <v>2015</v>
      </c>
      <c r="BC139" s="219">
        <v>0</v>
      </c>
      <c r="BD139" t="s">
        <v>293</v>
      </c>
      <c r="BG139" s="1">
        <v>-3.2759999999999998</v>
      </c>
      <c r="BH139" s="1">
        <v>1.1870000000000001</v>
      </c>
      <c r="BI139" s="1">
        <v>2.871</v>
      </c>
    </row>
    <row r="140" spans="1:61">
      <c r="A140" t="s">
        <v>295</v>
      </c>
      <c r="B140" t="s">
        <v>294</v>
      </c>
      <c r="C140">
        <v>0</v>
      </c>
      <c r="D140" t="s">
        <v>26</v>
      </c>
      <c r="E140" t="s">
        <v>27</v>
      </c>
      <c r="F140" t="s">
        <v>28</v>
      </c>
      <c r="G140" t="s">
        <v>24</v>
      </c>
      <c r="H140" s="1">
        <v>11.712</v>
      </c>
      <c r="I140" s="1">
        <v>9.17</v>
      </c>
      <c r="J140" s="1">
        <v>-1.3979999999999999</v>
      </c>
      <c r="K140" s="1">
        <v>-3.0430000000000001</v>
      </c>
      <c r="L140" s="1">
        <v>2.8170000000000002</v>
      </c>
      <c r="M140" s="1">
        <v>3.8719999999999999</v>
      </c>
      <c r="N140" s="1">
        <v>0.26300000000000001</v>
      </c>
      <c r="O140" s="1">
        <v>4.0720000000000001</v>
      </c>
      <c r="P140" s="1">
        <v>5.8810000000000002</v>
      </c>
      <c r="Q140" s="1">
        <v>5.8170000000000002</v>
      </c>
      <c r="R140" s="1">
        <v>4.12</v>
      </c>
      <c r="S140" s="1">
        <v>3.49</v>
      </c>
      <c r="T140" s="1">
        <v>1.696</v>
      </c>
      <c r="U140" s="1">
        <v>4.9359999999999999</v>
      </c>
      <c r="V140" s="1">
        <v>5.3179999999999996</v>
      </c>
      <c r="W140" s="1">
        <v>6.8230000000000004</v>
      </c>
      <c r="X140" s="1">
        <v>1.5740000000000001</v>
      </c>
      <c r="Y140" s="1">
        <v>4.2430000000000003</v>
      </c>
      <c r="Z140" s="1">
        <v>6.8000000000000005E-2</v>
      </c>
      <c r="AA140" s="1">
        <v>-1.3660000000000001</v>
      </c>
      <c r="AB140" s="1">
        <v>-2.3140000000000001</v>
      </c>
      <c r="AC140" s="1">
        <v>-0.83399999999999996</v>
      </c>
      <c r="AD140" s="1">
        <v>-2.1000000000000001E-2</v>
      </c>
      <c r="AE140" s="1">
        <v>4.3209999999999997</v>
      </c>
      <c r="AF140" s="1">
        <v>4.0570000000000004</v>
      </c>
      <c r="AG140" s="1">
        <v>2.133</v>
      </c>
      <c r="AH140" s="1">
        <v>4.8070000000000004</v>
      </c>
      <c r="AI140" s="1">
        <v>5.4219999999999997</v>
      </c>
      <c r="AJ140" s="1">
        <v>6.359</v>
      </c>
      <c r="AK140" s="1">
        <v>-0.25800000000000001</v>
      </c>
      <c r="AL140" s="1">
        <v>11.144</v>
      </c>
      <c r="AM140" s="1">
        <v>4.2489999999999997</v>
      </c>
      <c r="AN140" s="1">
        <v>-0.53900000000000003</v>
      </c>
      <c r="AO140" s="1">
        <v>8.4169999999999998</v>
      </c>
      <c r="AP140" s="1">
        <v>4.8609999999999998</v>
      </c>
      <c r="AQ140" s="1">
        <v>3.08</v>
      </c>
      <c r="AR140" s="1">
        <v>4.3129999999999997</v>
      </c>
      <c r="AS140" s="1">
        <v>4.9539999999999997</v>
      </c>
      <c r="AT140" s="1">
        <v>3.3559999999999999</v>
      </c>
      <c r="AU140" s="1">
        <v>-0.03</v>
      </c>
      <c r="AV140" s="1">
        <f t="shared" si="6"/>
        <v>-4</v>
      </c>
      <c r="AW140" s="1">
        <f t="shared" si="7"/>
        <v>5.5</v>
      </c>
      <c r="AX140" s="1">
        <f t="shared" si="8"/>
        <v>5</v>
      </c>
      <c r="AY140" s="1">
        <v>4.2</v>
      </c>
      <c r="AZ140" s="1">
        <v>4.0999999999999996</v>
      </c>
      <c r="BA140" s="1">
        <v>4</v>
      </c>
      <c r="BB140" s="1">
        <v>2018</v>
      </c>
      <c r="BC140" s="219">
        <v>0</v>
      </c>
      <c r="BD140" t="s">
        <v>295</v>
      </c>
      <c r="BG140" s="1">
        <v>-4</v>
      </c>
      <c r="BH140" s="1">
        <v>5.5</v>
      </c>
      <c r="BI140" s="1">
        <v>5</v>
      </c>
    </row>
    <row r="141" spans="1:61">
      <c r="A141" t="s">
        <v>297</v>
      </c>
      <c r="B141" t="s">
        <v>296</v>
      </c>
      <c r="C141">
        <v>0</v>
      </c>
      <c r="D141" t="s">
        <v>26</v>
      </c>
      <c r="E141" t="s">
        <v>27</v>
      </c>
      <c r="F141" t="s">
        <v>28</v>
      </c>
      <c r="G141" t="s">
        <v>24</v>
      </c>
      <c r="H141" s="1">
        <v>7.6609999999999996</v>
      </c>
      <c r="I141" s="1">
        <v>5.4610000000000003</v>
      </c>
      <c r="J141" s="1">
        <v>-0.32400000000000001</v>
      </c>
      <c r="K141" s="1">
        <v>-9.3290000000000006</v>
      </c>
      <c r="L141" s="1">
        <v>3.8010000000000002</v>
      </c>
      <c r="M141" s="1">
        <v>2.089</v>
      </c>
      <c r="N141" s="1">
        <v>12.106</v>
      </c>
      <c r="O141" s="1">
        <v>7.7380000000000004</v>
      </c>
      <c r="P141" s="1">
        <v>-9.4220000000000006</v>
      </c>
      <c r="Q141" s="1">
        <v>-13.422000000000001</v>
      </c>
      <c r="R141" s="1">
        <v>-5.09</v>
      </c>
      <c r="S141" s="1">
        <v>2.2189999999999999</v>
      </c>
      <c r="T141" s="1">
        <v>-0.54100000000000004</v>
      </c>
      <c r="U141" s="1">
        <v>5.2439999999999998</v>
      </c>
      <c r="V141" s="1">
        <v>12.308</v>
      </c>
      <c r="W141" s="1">
        <v>7.4109999999999996</v>
      </c>
      <c r="X141" s="1">
        <v>2.7989999999999999</v>
      </c>
      <c r="Y141" s="1">
        <v>6.476</v>
      </c>
      <c r="Z141" s="1">
        <v>-0.39200000000000002</v>
      </c>
      <c r="AA141" s="1">
        <v>1.4950000000000001</v>
      </c>
      <c r="AB141" s="1">
        <v>2.6949999999999998</v>
      </c>
      <c r="AC141" s="1">
        <v>0.61699999999999999</v>
      </c>
      <c r="AD141" s="1">
        <v>5.4539999999999997</v>
      </c>
      <c r="AE141" s="1">
        <v>4.165</v>
      </c>
      <c r="AF141" s="1">
        <v>4.9589999999999996</v>
      </c>
      <c r="AG141" s="1">
        <v>6.2850000000000001</v>
      </c>
      <c r="AH141" s="1">
        <v>7.5289999999999999</v>
      </c>
      <c r="AI141" s="1">
        <v>8.5180000000000007</v>
      </c>
      <c r="AJ141" s="1">
        <v>9.1430000000000007</v>
      </c>
      <c r="AK141" s="1">
        <v>1.0489999999999999</v>
      </c>
      <c r="AL141" s="1">
        <v>8.4510000000000005</v>
      </c>
      <c r="AM141" s="1">
        <v>6.452</v>
      </c>
      <c r="AN141" s="1">
        <v>5.9509999999999996</v>
      </c>
      <c r="AO141" s="1">
        <v>5.8369999999999997</v>
      </c>
      <c r="AP141" s="1">
        <v>2.3940000000000001</v>
      </c>
      <c r="AQ141" s="1">
        <v>3.274</v>
      </c>
      <c r="AR141" s="1">
        <v>4.05</v>
      </c>
      <c r="AS141" s="1">
        <v>2.4750000000000001</v>
      </c>
      <c r="AT141" s="1">
        <v>3.9689999999999999</v>
      </c>
      <c r="AU141" s="1">
        <v>2.1749999999999998</v>
      </c>
      <c r="AV141" s="1">
        <f t="shared" si="6"/>
        <v>-13.941000000000001</v>
      </c>
      <c r="AW141" s="1">
        <f t="shared" si="7"/>
        <v>7.2869999999999999</v>
      </c>
      <c r="AX141" s="1">
        <f t="shared" si="8"/>
        <v>5.0030000000000001</v>
      </c>
      <c r="AY141" s="1">
        <v>4.8869999999999996</v>
      </c>
      <c r="AZ141" s="1">
        <v>3.911</v>
      </c>
      <c r="BA141" s="1">
        <v>3.7970000000000002</v>
      </c>
      <c r="BB141" s="1">
        <v>2019</v>
      </c>
      <c r="BC141" s="219">
        <v>0</v>
      </c>
      <c r="BD141" t="s">
        <v>297</v>
      </c>
      <c r="BG141" s="1">
        <v>-13.941000000000001</v>
      </c>
      <c r="BH141" s="1">
        <v>7.2869999999999999</v>
      </c>
      <c r="BI141" s="1">
        <v>5.0030000000000001</v>
      </c>
    </row>
    <row r="142" spans="1:61">
      <c r="A142" t="s">
        <v>299</v>
      </c>
      <c r="B142" t="s">
        <v>298</v>
      </c>
      <c r="C142">
        <v>0</v>
      </c>
      <c r="D142" t="s">
        <v>26</v>
      </c>
      <c r="E142" t="s">
        <v>27</v>
      </c>
      <c r="F142" t="s">
        <v>28</v>
      </c>
      <c r="G142" t="s">
        <v>24</v>
      </c>
      <c r="H142" s="1">
        <v>5.149</v>
      </c>
      <c r="I142" s="1">
        <v>3.423</v>
      </c>
      <c r="J142" s="1">
        <v>3.6190000000000002</v>
      </c>
      <c r="K142" s="1">
        <v>1.875</v>
      </c>
      <c r="L142" s="1">
        <v>-7.3239999999999998</v>
      </c>
      <c r="M142" s="1">
        <v>-7.3070000000000004</v>
      </c>
      <c r="N142" s="1">
        <v>3.4169999999999998</v>
      </c>
      <c r="O142" s="1">
        <v>4.3120000000000003</v>
      </c>
      <c r="P142" s="1">
        <v>6.7530000000000001</v>
      </c>
      <c r="Q142" s="1">
        <v>6.2050000000000001</v>
      </c>
      <c r="R142" s="1">
        <v>3.0369999999999999</v>
      </c>
      <c r="S142" s="1">
        <v>-0.439</v>
      </c>
      <c r="T142" s="1">
        <v>0.374</v>
      </c>
      <c r="U142" s="1">
        <v>2.1040000000000001</v>
      </c>
      <c r="V142" s="1">
        <v>4.2350000000000003</v>
      </c>
      <c r="W142" s="1">
        <v>4.49</v>
      </c>
      <c r="X142" s="1">
        <v>5.7519999999999998</v>
      </c>
      <c r="Y142" s="1">
        <v>5.0609999999999999</v>
      </c>
      <c r="Z142" s="1">
        <v>-0.63</v>
      </c>
      <c r="AA142" s="1">
        <v>3.3239999999999998</v>
      </c>
      <c r="AB142" s="1">
        <v>3.851</v>
      </c>
      <c r="AC142" s="1">
        <v>3.0489999999999999</v>
      </c>
      <c r="AD142" s="1">
        <v>3.7160000000000002</v>
      </c>
      <c r="AE142" s="1">
        <v>5.0869999999999997</v>
      </c>
      <c r="AF142" s="1">
        <v>6.569</v>
      </c>
      <c r="AG142" s="1">
        <v>4.9420000000000002</v>
      </c>
      <c r="AH142" s="1">
        <v>5.3159999999999998</v>
      </c>
      <c r="AI142" s="1">
        <v>6.5190000000000001</v>
      </c>
      <c r="AJ142" s="1">
        <v>4.3440000000000003</v>
      </c>
      <c r="AK142" s="1">
        <v>1.448</v>
      </c>
      <c r="AL142" s="1">
        <v>7.335</v>
      </c>
      <c r="AM142" s="1">
        <v>3.8580000000000001</v>
      </c>
      <c r="AN142" s="1">
        <v>6.8970000000000002</v>
      </c>
      <c r="AO142" s="1">
        <v>6.7510000000000003</v>
      </c>
      <c r="AP142" s="1">
        <v>6.3479999999999999</v>
      </c>
      <c r="AQ142" s="1">
        <v>6.3479999999999999</v>
      </c>
      <c r="AR142" s="1">
        <v>7.149</v>
      </c>
      <c r="AS142" s="1">
        <v>6.931</v>
      </c>
      <c r="AT142" s="1">
        <v>6.3410000000000002</v>
      </c>
      <c r="AU142" s="1">
        <v>6.0410000000000004</v>
      </c>
      <c r="AV142" s="1">
        <f t="shared" si="6"/>
        <v>-9.6</v>
      </c>
      <c r="AW142" s="1">
        <f t="shared" si="7"/>
        <v>6.6</v>
      </c>
      <c r="AX142" s="1">
        <f t="shared" si="8"/>
        <v>6.5</v>
      </c>
      <c r="AY142" s="1">
        <v>6.4690000000000003</v>
      </c>
      <c r="AZ142" s="1">
        <v>6.4589999999999996</v>
      </c>
      <c r="BA142" s="1">
        <v>6.4779999999999998</v>
      </c>
      <c r="BB142" s="1">
        <v>2019</v>
      </c>
      <c r="BC142" s="219">
        <v>1</v>
      </c>
      <c r="BD142" t="s">
        <v>299</v>
      </c>
      <c r="BG142" s="1">
        <v>-8.2620000000000005</v>
      </c>
      <c r="BH142" s="1">
        <v>7.4109999999999996</v>
      </c>
      <c r="BI142" s="1">
        <v>6.4470000000000001</v>
      </c>
    </row>
    <row r="143" spans="1:61">
      <c r="A143" t="s">
        <v>301</v>
      </c>
      <c r="B143" t="s">
        <v>300</v>
      </c>
      <c r="C143">
        <v>0</v>
      </c>
      <c r="D143" t="s">
        <v>26</v>
      </c>
      <c r="E143" t="s">
        <v>27</v>
      </c>
      <c r="F143" t="s">
        <v>28</v>
      </c>
      <c r="G143" t="s">
        <v>24</v>
      </c>
      <c r="H143" s="1">
        <v>-6</v>
      </c>
      <c r="I143" s="1">
        <v>-10</v>
      </c>
      <c r="J143" s="1">
        <v>-4.8460000000000001</v>
      </c>
      <c r="K143" s="1">
        <v>5.6</v>
      </c>
      <c r="L143" s="1">
        <v>-0.36599999999999999</v>
      </c>
      <c r="M143" s="1">
        <v>3.8620000000000001</v>
      </c>
      <c r="N143" s="1">
        <v>3.4940000000000002</v>
      </c>
      <c r="O143" s="1">
        <v>2.302</v>
      </c>
      <c r="P143" s="1">
        <v>3.2850000000000001</v>
      </c>
      <c r="Q143" s="1">
        <v>3.8119999999999998</v>
      </c>
      <c r="R143" s="1">
        <v>-7.1710000000000003</v>
      </c>
      <c r="S143" s="1">
        <v>-7.0049999999999999</v>
      </c>
      <c r="T143" s="1">
        <v>2.0329999999999999</v>
      </c>
      <c r="U143" s="1">
        <v>4.2869999999999999</v>
      </c>
      <c r="V143" s="1">
        <v>5.2389999999999999</v>
      </c>
      <c r="W143" s="1">
        <v>6.7279999999999998</v>
      </c>
      <c r="X143" s="1">
        <v>6.2389999999999999</v>
      </c>
      <c r="Y143" s="1">
        <v>7.0860000000000003</v>
      </c>
      <c r="Z143" s="1">
        <v>4.9820000000000002</v>
      </c>
      <c r="AA143" s="1">
        <v>4.524</v>
      </c>
      <c r="AB143" s="1">
        <v>4.26</v>
      </c>
      <c r="AC143" s="1">
        <v>1.2050000000000001</v>
      </c>
      <c r="AD143" s="1">
        <v>1.4430000000000001</v>
      </c>
      <c r="AE143" s="1">
        <v>3.5619999999999998</v>
      </c>
      <c r="AF143" s="1">
        <v>5.1360000000000001</v>
      </c>
      <c r="AG143" s="1">
        <v>3.4929999999999999</v>
      </c>
      <c r="AH143" s="1">
        <v>6.1790000000000003</v>
      </c>
      <c r="AI143" s="1">
        <v>7.0350000000000001</v>
      </c>
      <c r="AJ143" s="1">
        <v>4.25</v>
      </c>
      <c r="AK143" s="1">
        <v>2.82</v>
      </c>
      <c r="AL143" s="1">
        <v>3.6080000000000001</v>
      </c>
      <c r="AM143" s="1">
        <v>5.0170000000000003</v>
      </c>
      <c r="AN143" s="1">
        <v>1.6080000000000001</v>
      </c>
      <c r="AO143" s="1">
        <v>1.3919999999999999</v>
      </c>
      <c r="AP143" s="1">
        <v>3.3180000000000001</v>
      </c>
      <c r="AQ143" s="1">
        <v>3.839</v>
      </c>
      <c r="AR143" s="1">
        <v>3.0640000000000001</v>
      </c>
      <c r="AS143" s="1">
        <v>4.9379999999999997</v>
      </c>
      <c r="AT143" s="1">
        <v>5.3490000000000002</v>
      </c>
      <c r="AU143" s="1">
        <v>4.1470000000000002</v>
      </c>
      <c r="AV143" s="1">
        <f t="shared" si="6"/>
        <v>-3.4</v>
      </c>
      <c r="AW143" s="1">
        <f t="shared" si="7"/>
        <v>2.7</v>
      </c>
      <c r="AX143" s="1">
        <f t="shared" si="8"/>
        <v>5.0999999999999996</v>
      </c>
      <c r="AY143" s="1">
        <v>3.6680000000000001</v>
      </c>
      <c r="AZ143" s="1">
        <v>2.923</v>
      </c>
      <c r="BA143" s="1">
        <v>2.3679999999999999</v>
      </c>
      <c r="BB143" s="1">
        <v>2019</v>
      </c>
      <c r="BC143" s="219">
        <v>1</v>
      </c>
      <c r="BD143" t="s">
        <v>301</v>
      </c>
      <c r="BG143" s="1">
        <v>-3.56</v>
      </c>
      <c r="BH143" s="1">
        <v>4.5990000000000002</v>
      </c>
      <c r="BI143" s="1">
        <v>4.5179999999999998</v>
      </c>
    </row>
    <row r="144" spans="1:61">
      <c r="A144" t="s">
        <v>303</v>
      </c>
      <c r="B144" t="s">
        <v>302</v>
      </c>
      <c r="C144">
        <v>0</v>
      </c>
      <c r="D144" t="s">
        <v>26</v>
      </c>
      <c r="E144" t="s">
        <v>27</v>
      </c>
      <c r="F144" t="s">
        <v>28</v>
      </c>
      <c r="G144" t="s">
        <v>24</v>
      </c>
      <c r="H144" s="1">
        <v>6.7249999999999996</v>
      </c>
      <c r="I144" s="1">
        <v>3.5230000000000001</v>
      </c>
      <c r="J144" s="1">
        <v>2.1629999999999998</v>
      </c>
      <c r="K144" s="1">
        <v>0.97199999999999998</v>
      </c>
      <c r="L144" s="1">
        <v>-1.042</v>
      </c>
      <c r="M144" s="1">
        <v>1.6359999999999999</v>
      </c>
      <c r="N144" s="1">
        <v>3.32</v>
      </c>
      <c r="O144" s="1">
        <v>7.6319999999999997</v>
      </c>
      <c r="P144" s="1">
        <v>5.34</v>
      </c>
      <c r="Q144" s="1">
        <v>6.649</v>
      </c>
      <c r="R144" s="1">
        <v>7.859</v>
      </c>
      <c r="S144" s="1">
        <v>3.37</v>
      </c>
      <c r="T144" s="1">
        <v>3.13</v>
      </c>
      <c r="U144" s="1">
        <v>-0.68700000000000006</v>
      </c>
      <c r="V144" s="1">
        <v>1.4890000000000001</v>
      </c>
      <c r="W144" s="1">
        <v>2.3069999999999999</v>
      </c>
      <c r="X144" s="1">
        <v>3.504</v>
      </c>
      <c r="Y144" s="1">
        <v>4.4009999999999998</v>
      </c>
      <c r="Z144" s="1">
        <v>4.8079999999999998</v>
      </c>
      <c r="AA144" s="1">
        <v>3.907</v>
      </c>
      <c r="AB144" s="1">
        <v>3.8159999999999998</v>
      </c>
      <c r="AC144" s="1">
        <v>1.944</v>
      </c>
      <c r="AD144" s="1">
        <v>0.77100000000000002</v>
      </c>
      <c r="AE144" s="1">
        <v>-0.93100000000000005</v>
      </c>
      <c r="AF144" s="1">
        <v>1.7889999999999999</v>
      </c>
      <c r="AG144" s="1">
        <v>0.78200000000000003</v>
      </c>
      <c r="AH144" s="1">
        <v>1.625</v>
      </c>
      <c r="AI144" s="1">
        <v>2.5070000000000001</v>
      </c>
      <c r="AJ144" s="1">
        <v>0.31900000000000001</v>
      </c>
      <c r="AK144" s="1">
        <v>-3.1219999999999999</v>
      </c>
      <c r="AL144" s="1">
        <v>1.738</v>
      </c>
      <c r="AM144" s="1">
        <v>-1.696</v>
      </c>
      <c r="AN144" s="1">
        <v>-4.0570000000000004</v>
      </c>
      <c r="AO144" s="1">
        <v>-0.92300000000000004</v>
      </c>
      <c r="AP144" s="1">
        <v>0.79200000000000004</v>
      </c>
      <c r="AQ144" s="1">
        <v>1.792</v>
      </c>
      <c r="AR144" s="1">
        <v>2.0190000000000001</v>
      </c>
      <c r="AS144" s="1">
        <v>3.5059999999999998</v>
      </c>
      <c r="AT144" s="1">
        <v>2.637</v>
      </c>
      <c r="AU144" s="1">
        <v>2.165</v>
      </c>
      <c r="AV144" s="1">
        <f t="shared" si="6"/>
        <v>-10.002000000000001</v>
      </c>
      <c r="AW144" s="1">
        <f t="shared" si="7"/>
        <v>6.5</v>
      </c>
      <c r="AX144" s="1">
        <f t="shared" si="8"/>
        <v>4.8</v>
      </c>
      <c r="AY144" s="1">
        <v>2.9</v>
      </c>
      <c r="AZ144" s="1">
        <v>2</v>
      </c>
      <c r="BA144" s="1">
        <v>1.7</v>
      </c>
      <c r="BB144" s="1">
        <v>2019</v>
      </c>
      <c r="BC144" s="219">
        <v>0</v>
      </c>
      <c r="BD144" t="s">
        <v>303</v>
      </c>
      <c r="BG144" s="1">
        <v>-10.002000000000001</v>
      </c>
      <c r="BH144" s="1">
        <v>6.5</v>
      </c>
      <c r="BI144" s="1">
        <v>4.8</v>
      </c>
    </row>
    <row r="145" spans="1:61">
      <c r="A145" t="s">
        <v>305</v>
      </c>
      <c r="B145" t="s">
        <v>304</v>
      </c>
      <c r="C145">
        <v>0</v>
      </c>
      <c r="D145" t="s">
        <v>26</v>
      </c>
      <c r="E145" t="s">
        <v>27</v>
      </c>
      <c r="F145" t="s">
        <v>28</v>
      </c>
      <c r="G145" t="s">
        <v>24</v>
      </c>
      <c r="H145" s="1" t="s">
        <v>29</v>
      </c>
      <c r="I145" s="1">
        <v>1.07</v>
      </c>
      <c r="J145" s="1">
        <v>-3.0489999999999999</v>
      </c>
      <c r="K145" s="1">
        <v>0.46800000000000003</v>
      </c>
      <c r="L145" s="1">
        <v>7.3179999999999996</v>
      </c>
      <c r="M145" s="1">
        <v>2.0609999999999999</v>
      </c>
      <c r="N145" s="1">
        <v>8.1630000000000003</v>
      </c>
      <c r="O145" s="1">
        <v>4.9169999999999998</v>
      </c>
      <c r="P145" s="1">
        <v>6.508</v>
      </c>
      <c r="Q145" s="1">
        <v>4.9400000000000004</v>
      </c>
      <c r="R145" s="1">
        <v>3.7810000000000001</v>
      </c>
      <c r="S145" s="1">
        <v>2.3039999999999998</v>
      </c>
      <c r="T145" s="1">
        <v>4.5640000000000001</v>
      </c>
      <c r="U145" s="1">
        <v>4.6449999999999996</v>
      </c>
      <c r="V145" s="1">
        <v>4.1859999999999999</v>
      </c>
      <c r="W145" s="1">
        <v>4.5490000000000004</v>
      </c>
      <c r="X145" s="1">
        <v>2.3140000000000001</v>
      </c>
      <c r="Y145" s="1">
        <v>4.88</v>
      </c>
      <c r="Z145" s="1">
        <v>6.5179999999999998</v>
      </c>
      <c r="AA145" s="1">
        <v>4.4130000000000003</v>
      </c>
      <c r="AB145" s="1">
        <v>3.2719999999999998</v>
      </c>
      <c r="AC145" s="1">
        <v>9.468</v>
      </c>
      <c r="AD145" s="1">
        <v>2.17</v>
      </c>
      <c r="AE145" s="1">
        <v>2.3410000000000002</v>
      </c>
      <c r="AF145" s="1">
        <v>1.9870000000000001</v>
      </c>
      <c r="AG145" s="1">
        <v>-1.9870000000000001</v>
      </c>
      <c r="AH145" s="1">
        <v>-1.41</v>
      </c>
      <c r="AI145" s="1">
        <v>-1.1619999999999999</v>
      </c>
      <c r="AJ145" s="1">
        <v>-1.8440000000000001</v>
      </c>
      <c r="AK145" s="1">
        <v>-1.952</v>
      </c>
      <c r="AL145" s="1">
        <v>-0.41299999999999998</v>
      </c>
      <c r="AM145" s="1">
        <v>-0.35899999999999999</v>
      </c>
      <c r="AN145" s="1">
        <v>2.9000000000000001E-2</v>
      </c>
      <c r="AO145" s="1">
        <v>-0.307</v>
      </c>
      <c r="AP145" s="1">
        <v>-1.19</v>
      </c>
      <c r="AQ145" s="1">
        <v>-1.0489999999999999</v>
      </c>
      <c r="AR145" s="1">
        <v>-1.2629999999999999</v>
      </c>
      <c r="AS145" s="1">
        <v>-2.657</v>
      </c>
      <c r="AT145" s="1">
        <v>-4.9059999999999997</v>
      </c>
      <c r="AU145" s="1">
        <v>2</v>
      </c>
      <c r="AV145" s="1">
        <f t="shared" si="6"/>
        <v>-7.5</v>
      </c>
      <c r="AW145" s="1">
        <f t="shared" si="7"/>
        <v>1.5</v>
      </c>
      <c r="AX145" s="1">
        <f t="shared" si="8"/>
        <v>0.7</v>
      </c>
      <c r="AY145" s="1">
        <v>0</v>
      </c>
      <c r="AZ145" s="1">
        <v>-0.3</v>
      </c>
      <c r="BA145" s="1">
        <v>-0.3</v>
      </c>
      <c r="BB145" s="1">
        <v>2018</v>
      </c>
      <c r="BC145" s="219">
        <v>0</v>
      </c>
      <c r="BD145" t="s">
        <v>305</v>
      </c>
      <c r="BG145" s="1">
        <v>-7.5</v>
      </c>
      <c r="BH145" s="1">
        <v>1.5</v>
      </c>
      <c r="BI145" s="1">
        <v>0.7</v>
      </c>
    </row>
    <row r="146" spans="1:61">
      <c r="A146" t="s">
        <v>307</v>
      </c>
      <c r="B146" t="s">
        <v>306</v>
      </c>
      <c r="C146">
        <v>0</v>
      </c>
      <c r="D146" t="s">
        <v>26</v>
      </c>
      <c r="E146" t="s">
        <v>27</v>
      </c>
      <c r="F146" t="s">
        <v>28</v>
      </c>
      <c r="G146" t="s">
        <v>24</v>
      </c>
      <c r="H146" s="1">
        <v>-1.016</v>
      </c>
      <c r="I146" s="1">
        <v>-3.8940000000000001</v>
      </c>
      <c r="J146" s="1">
        <v>-8.2100000000000009</v>
      </c>
      <c r="K146" s="1">
        <v>-5.3289999999999997</v>
      </c>
      <c r="L146" s="1">
        <v>15.988</v>
      </c>
      <c r="M146" s="1">
        <v>-13.031000000000001</v>
      </c>
      <c r="N146" s="1">
        <v>3.706</v>
      </c>
      <c r="O146" s="1">
        <v>0.9</v>
      </c>
      <c r="P146" s="1">
        <v>4.7</v>
      </c>
      <c r="Q146" s="1">
        <v>5.3</v>
      </c>
      <c r="R146" s="1">
        <v>-14.644</v>
      </c>
      <c r="S146" s="1">
        <v>-1.524</v>
      </c>
      <c r="T146" s="1">
        <v>10.423999999999999</v>
      </c>
      <c r="U146" s="1">
        <v>-0.89100000000000001</v>
      </c>
      <c r="V146" s="1">
        <v>1.929</v>
      </c>
      <c r="W146" s="1">
        <v>0.36099999999999999</v>
      </c>
      <c r="X146" s="1">
        <v>4.2290000000000001</v>
      </c>
      <c r="Y146" s="1">
        <v>27.745000000000001</v>
      </c>
      <c r="Z146" s="1">
        <v>10.253</v>
      </c>
      <c r="AA146" s="1">
        <v>3.7669999999999999</v>
      </c>
      <c r="AB146" s="1">
        <v>6.9459999999999997</v>
      </c>
      <c r="AC146" s="1">
        <v>4.5</v>
      </c>
      <c r="AD146" s="1">
        <v>6.8730000000000002</v>
      </c>
      <c r="AE146" s="1">
        <v>3.9870000000000001</v>
      </c>
      <c r="AF146" s="1">
        <v>19.225000000000001</v>
      </c>
      <c r="AG146" s="1">
        <v>7.7919999999999998</v>
      </c>
      <c r="AH146" s="1">
        <v>28.082000000000001</v>
      </c>
      <c r="AI146" s="1">
        <v>18.190999999999999</v>
      </c>
      <c r="AJ146" s="1">
        <v>17.494</v>
      </c>
      <c r="AK146" s="1">
        <v>13.063000000000001</v>
      </c>
      <c r="AL146" s="1">
        <v>17.745999999999999</v>
      </c>
      <c r="AM146" s="1">
        <v>11.303000000000001</v>
      </c>
      <c r="AN146" s="1">
        <v>4.7300000000000004</v>
      </c>
      <c r="AO146" s="1">
        <v>5.556</v>
      </c>
      <c r="AP146" s="1">
        <v>5.3339999999999996</v>
      </c>
      <c r="AQ146" s="1">
        <v>4.7530000000000001</v>
      </c>
      <c r="AR146" s="1">
        <v>3.0640000000000001</v>
      </c>
      <c r="AS146" s="1">
        <v>-1.498</v>
      </c>
      <c r="AT146" s="1">
        <v>1.2350000000000001</v>
      </c>
      <c r="AU146" s="1">
        <v>0.77500000000000002</v>
      </c>
      <c r="AV146" s="1">
        <f t="shared" si="6"/>
        <v>-4.4829999999999997</v>
      </c>
      <c r="AW146" s="1">
        <f t="shared" si="7"/>
        <v>2.5209999999999999</v>
      </c>
      <c r="AX146" s="1">
        <f t="shared" si="8"/>
        <v>3.8769999999999998</v>
      </c>
      <c r="AY146" s="1">
        <v>1.998</v>
      </c>
      <c r="AZ146" s="1">
        <v>2.577</v>
      </c>
      <c r="BA146" s="1">
        <v>2.472</v>
      </c>
      <c r="BB146" s="1">
        <v>2019</v>
      </c>
      <c r="BC146" s="219">
        <v>0</v>
      </c>
      <c r="BD146" t="s">
        <v>307</v>
      </c>
      <c r="BG146" s="1">
        <v>-4.4829999999999997</v>
      </c>
      <c r="BH146" s="1">
        <v>2.5209999999999999</v>
      </c>
      <c r="BI146" s="1">
        <v>3.8769999999999998</v>
      </c>
    </row>
    <row r="147" spans="1:61">
      <c r="A147" t="s">
        <v>309</v>
      </c>
      <c r="B147" t="s">
        <v>308</v>
      </c>
      <c r="C147">
        <v>0</v>
      </c>
      <c r="D147" t="s">
        <v>26</v>
      </c>
      <c r="E147" t="s">
        <v>27</v>
      </c>
      <c r="F147" t="s">
        <v>28</v>
      </c>
      <c r="G147" t="s">
        <v>24</v>
      </c>
      <c r="H147" s="1">
        <v>3.3039999999999998</v>
      </c>
      <c r="I147" s="1">
        <v>0.1</v>
      </c>
      <c r="J147" s="1">
        <v>3.9</v>
      </c>
      <c r="K147" s="1">
        <v>6</v>
      </c>
      <c r="L147" s="1">
        <v>6</v>
      </c>
      <c r="M147" s="1">
        <v>-0.1</v>
      </c>
      <c r="N147" s="1">
        <v>2.4</v>
      </c>
      <c r="O147" s="1">
        <v>0.8</v>
      </c>
      <c r="P147" s="1">
        <v>-0.5</v>
      </c>
      <c r="Q147" s="1">
        <v>-5.8</v>
      </c>
      <c r="R147" s="1">
        <v>-5.6120000000000001</v>
      </c>
      <c r="S147" s="1">
        <v>-12.927</v>
      </c>
      <c r="T147" s="1">
        <v>-8.766</v>
      </c>
      <c r="U147" s="1">
        <v>1.528</v>
      </c>
      <c r="V147" s="1">
        <v>3.9319999999999999</v>
      </c>
      <c r="W147" s="1">
        <v>7.1379999999999999</v>
      </c>
      <c r="X147" s="1">
        <v>3.948</v>
      </c>
      <c r="Y147" s="1">
        <v>-6.0529999999999999</v>
      </c>
      <c r="Z147" s="1">
        <v>-4.8179999999999996</v>
      </c>
      <c r="AA147" s="1">
        <v>-1.1499999999999999</v>
      </c>
      <c r="AB147" s="1">
        <v>2.9209999999999998</v>
      </c>
      <c r="AC147" s="1">
        <v>5.218</v>
      </c>
      <c r="AD147" s="1">
        <v>5.7030000000000003</v>
      </c>
      <c r="AE147" s="1">
        <v>2.3410000000000002</v>
      </c>
      <c r="AF147" s="1">
        <v>10.428000000000001</v>
      </c>
      <c r="AG147" s="1">
        <v>4.6680000000000001</v>
      </c>
      <c r="AH147" s="1">
        <v>8.0289999999999999</v>
      </c>
      <c r="AI147" s="1">
        <v>7.234</v>
      </c>
      <c r="AJ147" s="1">
        <v>9.3070000000000004</v>
      </c>
      <c r="AK147" s="1">
        <v>-5.5170000000000003</v>
      </c>
      <c r="AL147" s="1">
        <v>-3.9009999999999998</v>
      </c>
      <c r="AM147" s="1">
        <v>2.0070000000000001</v>
      </c>
      <c r="AN147" s="1">
        <v>2.077</v>
      </c>
      <c r="AO147" s="1">
        <v>3.5150000000000001</v>
      </c>
      <c r="AP147" s="1">
        <v>3.411</v>
      </c>
      <c r="AQ147" s="1">
        <v>3.8719999999999999</v>
      </c>
      <c r="AR147" s="1">
        <v>4.8010000000000002</v>
      </c>
      <c r="AS147" s="1">
        <v>7.1109999999999998</v>
      </c>
      <c r="AT147" s="1">
        <v>4.4370000000000003</v>
      </c>
      <c r="AU147" s="1">
        <v>4.08</v>
      </c>
      <c r="AV147" s="1">
        <f t="shared" si="6"/>
        <v>-4.8010000000000002</v>
      </c>
      <c r="AW147" s="1">
        <f t="shared" si="7"/>
        <v>4.5730000000000004</v>
      </c>
      <c r="AX147" s="1">
        <f t="shared" si="8"/>
        <v>3.88</v>
      </c>
      <c r="AY147" s="1">
        <v>3.7589999999999999</v>
      </c>
      <c r="AZ147" s="1">
        <v>3.6459999999999999</v>
      </c>
      <c r="BA147" s="1">
        <v>3.5049999999999999</v>
      </c>
      <c r="BB147" s="1">
        <v>2019</v>
      </c>
      <c r="BC147" s="219">
        <v>0</v>
      </c>
      <c r="BD147" t="s">
        <v>309</v>
      </c>
      <c r="BG147" s="1">
        <v>-4.8010000000000002</v>
      </c>
      <c r="BH147" s="1">
        <v>4.5730000000000004</v>
      </c>
      <c r="BI147" s="1">
        <v>3.88</v>
      </c>
    </row>
    <row r="148" spans="1:61">
      <c r="A148" t="s">
        <v>310</v>
      </c>
      <c r="B148" t="s">
        <v>2</v>
      </c>
      <c r="C148">
        <v>0</v>
      </c>
      <c r="D148" t="s">
        <v>26</v>
      </c>
      <c r="E148" t="s">
        <v>27</v>
      </c>
      <c r="F148" t="s">
        <v>28</v>
      </c>
      <c r="G148" t="s">
        <v>24</v>
      </c>
      <c r="H148" s="1" t="s">
        <v>29</v>
      </c>
      <c r="I148" s="1" t="s">
        <v>29</v>
      </c>
      <c r="J148" s="1" t="s">
        <v>29</v>
      </c>
      <c r="K148" s="1" t="s">
        <v>29</v>
      </c>
      <c r="L148" s="1" t="s">
        <v>29</v>
      </c>
      <c r="M148" s="1" t="s">
        <v>29</v>
      </c>
      <c r="N148" s="1" t="s">
        <v>29</v>
      </c>
      <c r="O148" s="1" t="s">
        <v>29</v>
      </c>
      <c r="P148" s="1" t="s">
        <v>29</v>
      </c>
      <c r="Q148" s="1" t="s">
        <v>29</v>
      </c>
      <c r="R148" s="1" t="s">
        <v>29</v>
      </c>
      <c r="S148" s="1" t="s">
        <v>29</v>
      </c>
      <c r="T148" s="1" t="s">
        <v>29</v>
      </c>
      <c r="U148" s="1">
        <v>-8.6999999999999993</v>
      </c>
      <c r="V148" s="1">
        <v>-12.7</v>
      </c>
      <c r="W148" s="1">
        <v>-4.0999999999999996</v>
      </c>
      <c r="X148" s="1">
        <v>-3.6080000000000001</v>
      </c>
      <c r="Y148" s="1">
        <v>1.3819999999999999</v>
      </c>
      <c r="Z148" s="1">
        <v>-5.3449999999999998</v>
      </c>
      <c r="AA148" s="1">
        <v>6.351</v>
      </c>
      <c r="AB148" s="1">
        <v>10.045999999999999</v>
      </c>
      <c r="AC148" s="1">
        <v>5.09</v>
      </c>
      <c r="AD148" s="1">
        <v>4.7439999999999998</v>
      </c>
      <c r="AE148" s="1">
        <v>7.3490000000000002</v>
      </c>
      <c r="AF148" s="1">
        <v>7.1760000000000002</v>
      </c>
      <c r="AG148" s="1">
        <v>6.3760000000000003</v>
      </c>
      <c r="AH148" s="1">
        <v>8.1539999999999999</v>
      </c>
      <c r="AI148" s="1">
        <v>8.5350000000000001</v>
      </c>
      <c r="AJ148" s="1">
        <v>5.2480000000000002</v>
      </c>
      <c r="AK148" s="1">
        <v>-7.8209999999999997</v>
      </c>
      <c r="AL148" s="1">
        <v>4.5030000000000001</v>
      </c>
      <c r="AM148" s="1">
        <v>5.0659999999999998</v>
      </c>
      <c r="AN148" s="1">
        <v>4.024</v>
      </c>
      <c r="AO148" s="1">
        <v>1.7549999999999999</v>
      </c>
      <c r="AP148" s="1">
        <v>0.73599999999999999</v>
      </c>
      <c r="AQ148" s="1">
        <v>-1.9730000000000001</v>
      </c>
      <c r="AR148" s="1">
        <v>0.19400000000000001</v>
      </c>
      <c r="AS148" s="1">
        <v>1.8260000000000001</v>
      </c>
      <c r="AT148" s="1">
        <v>2.536</v>
      </c>
      <c r="AU148" s="1">
        <v>1.3420000000000001</v>
      </c>
      <c r="AV148" s="1">
        <f t="shared" si="6"/>
        <v>-3.6</v>
      </c>
      <c r="AW148" s="1">
        <f t="shared" si="7"/>
        <v>3</v>
      </c>
      <c r="AX148" s="1">
        <f t="shared" si="8"/>
        <v>3.9</v>
      </c>
      <c r="AY148" s="1">
        <v>2.145</v>
      </c>
      <c r="AZ148" s="1">
        <v>2.0449999999999999</v>
      </c>
      <c r="BA148" s="1">
        <v>1.7949999999999999</v>
      </c>
      <c r="BB148" s="1">
        <v>2019</v>
      </c>
      <c r="BC148" s="219">
        <v>1</v>
      </c>
      <c r="BD148" t="s">
        <v>310</v>
      </c>
      <c r="BG148" s="1">
        <v>-4.1159999999999997</v>
      </c>
      <c r="BH148" s="1">
        <v>2.8159999999999998</v>
      </c>
      <c r="BI148" s="1">
        <v>2.3490000000000002</v>
      </c>
    </row>
    <row r="149" spans="1:61">
      <c r="A149" t="s">
        <v>311</v>
      </c>
      <c r="B149" t="s">
        <v>0</v>
      </c>
      <c r="C149">
        <v>0</v>
      </c>
      <c r="D149" t="s">
        <v>26</v>
      </c>
      <c r="E149" t="s">
        <v>27</v>
      </c>
      <c r="F149" t="s">
        <v>28</v>
      </c>
      <c r="G149" t="s">
        <v>24</v>
      </c>
      <c r="H149" s="1">
        <v>-3.5760000000000001</v>
      </c>
      <c r="I149" s="1">
        <v>2.472</v>
      </c>
      <c r="J149" s="1">
        <v>-2.468</v>
      </c>
      <c r="K149" s="1">
        <v>6.0350000000000001</v>
      </c>
      <c r="L149" s="1">
        <v>12.974</v>
      </c>
      <c r="M149" s="1">
        <v>4.3879999999999999</v>
      </c>
      <c r="N149" s="1">
        <v>5.5010000000000003</v>
      </c>
      <c r="O149" s="1">
        <v>-0.29499999999999998</v>
      </c>
      <c r="P149" s="1">
        <v>0.29599999999999999</v>
      </c>
      <c r="Q149" s="1">
        <v>-5.7060000000000004</v>
      </c>
      <c r="R149" s="1">
        <v>0.41899999999999998</v>
      </c>
      <c r="S149" s="1">
        <v>-4.3</v>
      </c>
      <c r="T149" s="1">
        <v>6.6</v>
      </c>
      <c r="U149" s="1">
        <v>-10.378</v>
      </c>
      <c r="V149" s="1">
        <v>-41.89</v>
      </c>
      <c r="W149" s="1">
        <v>24.541</v>
      </c>
      <c r="X149" s="1">
        <v>11.596</v>
      </c>
      <c r="Y149" s="1">
        <v>14.9</v>
      </c>
      <c r="Z149" s="1">
        <v>8.34</v>
      </c>
      <c r="AA149" s="1">
        <v>3.3079999999999998</v>
      </c>
      <c r="AB149" s="1">
        <v>12.436</v>
      </c>
      <c r="AC149" s="1">
        <v>5.8630000000000004</v>
      </c>
      <c r="AD149" s="1">
        <v>12.832000000000001</v>
      </c>
      <c r="AE149" s="1">
        <v>-2.859</v>
      </c>
      <c r="AF149" s="1">
        <v>7.6539999999999999</v>
      </c>
      <c r="AG149" s="1">
        <v>9.4380000000000006</v>
      </c>
      <c r="AH149" s="1">
        <v>14.99</v>
      </c>
      <c r="AI149" s="1">
        <v>6.96</v>
      </c>
      <c r="AJ149" s="1">
        <v>1.71</v>
      </c>
      <c r="AK149" s="1">
        <v>8.5879999999999992</v>
      </c>
      <c r="AL149" s="1">
        <v>5.97</v>
      </c>
      <c r="AM149" s="1">
        <v>9.0239999999999991</v>
      </c>
      <c r="AN149" s="1">
        <v>8.5950000000000006</v>
      </c>
      <c r="AO149" s="1">
        <v>5.89</v>
      </c>
      <c r="AP149" s="1">
        <v>7.8029999999999999</v>
      </c>
      <c r="AQ149" s="1">
        <v>8.8729999999999993</v>
      </c>
      <c r="AR149" s="1">
        <v>5.9729999999999999</v>
      </c>
      <c r="AS149" s="1">
        <v>3.9870000000000001</v>
      </c>
      <c r="AT149" s="1">
        <v>8.5779999999999994</v>
      </c>
      <c r="AU149" s="1">
        <v>9.3970000000000002</v>
      </c>
      <c r="AV149" s="1">
        <f t="shared" si="6"/>
        <v>1.9850000000000001</v>
      </c>
      <c r="AW149" s="1">
        <f t="shared" si="7"/>
        <v>6.3150000000000004</v>
      </c>
      <c r="AX149" s="1">
        <f t="shared" si="8"/>
        <v>7.9560000000000004</v>
      </c>
      <c r="AY149" s="1">
        <v>8.5809999999999995</v>
      </c>
      <c r="AZ149" s="1">
        <v>7.08</v>
      </c>
      <c r="BA149" s="1">
        <v>6.0679999999999996</v>
      </c>
      <c r="BB149" s="1">
        <v>2018</v>
      </c>
      <c r="BC149" s="219">
        <v>0</v>
      </c>
      <c r="BD149" t="s">
        <v>311</v>
      </c>
      <c r="BG149" s="1">
        <v>1.9850000000000001</v>
      </c>
      <c r="BH149" s="1">
        <v>6.3150000000000004</v>
      </c>
      <c r="BI149" s="1">
        <v>7.9560000000000004</v>
      </c>
    </row>
    <row r="150" spans="1:61">
      <c r="A150" t="s">
        <v>313</v>
      </c>
      <c r="B150" t="s">
        <v>312</v>
      </c>
      <c r="C150">
        <v>0</v>
      </c>
      <c r="D150" t="s">
        <v>26</v>
      </c>
      <c r="E150" t="s">
        <v>27</v>
      </c>
      <c r="F150" t="s">
        <v>28</v>
      </c>
      <c r="G150" t="s">
        <v>24</v>
      </c>
      <c r="H150" s="1">
        <v>-6.1230000000000002</v>
      </c>
      <c r="I150" s="1">
        <v>-9.0559999999999992</v>
      </c>
      <c r="J150" s="1">
        <v>-1.014</v>
      </c>
      <c r="K150" s="1">
        <v>0.48499999999999999</v>
      </c>
      <c r="L150" s="1">
        <v>1.98</v>
      </c>
      <c r="M150" s="1">
        <v>5.8259999999999996</v>
      </c>
      <c r="N150" s="1">
        <v>4.79</v>
      </c>
      <c r="O150" s="1">
        <v>0.50900000000000001</v>
      </c>
      <c r="P150" s="1">
        <v>2.871</v>
      </c>
      <c r="Q150" s="1">
        <v>5.819</v>
      </c>
      <c r="R150" s="1">
        <v>-6.444</v>
      </c>
      <c r="S150" s="1">
        <v>-2.4430000000000001</v>
      </c>
      <c r="T150" s="1">
        <v>4.1349999999999998</v>
      </c>
      <c r="U150" s="1">
        <v>1.6830000000000001</v>
      </c>
      <c r="V150" s="1">
        <v>6.39</v>
      </c>
      <c r="W150" s="1">
        <v>6.556</v>
      </c>
      <c r="X150" s="1">
        <v>7.274</v>
      </c>
      <c r="Y150" s="1">
        <v>0.80300000000000005</v>
      </c>
      <c r="Z150" s="1">
        <v>1.1000000000000001</v>
      </c>
      <c r="AA150" s="1">
        <v>-0.63600000000000001</v>
      </c>
      <c r="AB150" s="1">
        <v>5.093</v>
      </c>
      <c r="AC150" s="1">
        <v>7.39</v>
      </c>
      <c r="AD150" s="1">
        <v>5.6520000000000001</v>
      </c>
      <c r="AE150" s="1">
        <v>5.2130000000000001</v>
      </c>
      <c r="AF150" s="1">
        <v>3.0870000000000002</v>
      </c>
      <c r="AG150" s="1">
        <v>6.6390000000000002</v>
      </c>
      <c r="AH150" s="1">
        <v>2.1320000000000001</v>
      </c>
      <c r="AI150" s="1">
        <v>0.48599999999999999</v>
      </c>
      <c r="AJ150" s="1">
        <v>3.556</v>
      </c>
      <c r="AK150" s="1">
        <v>-0.54200000000000004</v>
      </c>
      <c r="AL150" s="1">
        <v>2.5510000000000002</v>
      </c>
      <c r="AM150" s="1">
        <v>4.173</v>
      </c>
      <c r="AN150" s="1">
        <v>-4.0890000000000004</v>
      </c>
      <c r="AO150" s="1">
        <v>-0.41899999999999998</v>
      </c>
      <c r="AP150" s="1">
        <v>7.8E-2</v>
      </c>
      <c r="AQ150" s="1">
        <v>4.2720000000000002</v>
      </c>
      <c r="AR150" s="1">
        <v>8.0540000000000003</v>
      </c>
      <c r="AS150" s="1">
        <v>1.016</v>
      </c>
      <c r="AT150" s="1">
        <v>-2.1680000000000001</v>
      </c>
      <c r="AU150" s="1">
        <v>3.5489999999999999</v>
      </c>
      <c r="AV150" s="1">
        <f t="shared" si="6"/>
        <v>-4.9969999999999999</v>
      </c>
      <c r="AW150" s="1">
        <f t="shared" si="7"/>
        <v>-1.5189999999999999</v>
      </c>
      <c r="AX150" s="1">
        <f t="shared" si="8"/>
        <v>2.6579999999999999</v>
      </c>
      <c r="AY150" s="1">
        <v>2.1779999999999999</v>
      </c>
      <c r="AZ150" s="1">
        <v>2.1779999999999999</v>
      </c>
      <c r="BA150" s="1">
        <v>2.1779999999999999</v>
      </c>
      <c r="BB150" s="1">
        <v>2019</v>
      </c>
      <c r="BC150" s="219">
        <v>0</v>
      </c>
      <c r="BD150" t="s">
        <v>313</v>
      </c>
      <c r="BG150" s="1">
        <v>-4.9969999999999999</v>
      </c>
      <c r="BH150" s="1">
        <v>-1.5189999999999999</v>
      </c>
      <c r="BI150" s="1">
        <v>2.6579999999999999</v>
      </c>
    </row>
    <row r="151" spans="1:61">
      <c r="A151" t="s">
        <v>315</v>
      </c>
      <c r="B151" t="s">
        <v>314</v>
      </c>
      <c r="C151">
        <v>0</v>
      </c>
      <c r="D151" t="s">
        <v>26</v>
      </c>
      <c r="E151" t="s">
        <v>27</v>
      </c>
      <c r="F151" t="s">
        <v>28</v>
      </c>
      <c r="G151" t="s">
        <v>24</v>
      </c>
      <c r="H151" s="1" t="s">
        <v>29</v>
      </c>
      <c r="I151" s="1" t="s">
        <v>29</v>
      </c>
      <c r="J151" s="1" t="s">
        <v>29</v>
      </c>
      <c r="K151" s="1" t="s">
        <v>29</v>
      </c>
      <c r="L151" s="1" t="s">
        <v>29</v>
      </c>
      <c r="M151" s="1" t="s">
        <v>29</v>
      </c>
      <c r="N151" s="1" t="s">
        <v>29</v>
      </c>
      <c r="O151" s="1" t="s">
        <v>29</v>
      </c>
      <c r="P151" s="1" t="s">
        <v>29</v>
      </c>
      <c r="Q151" s="1" t="s">
        <v>29</v>
      </c>
      <c r="R151" s="1" t="s">
        <v>29</v>
      </c>
      <c r="S151" s="1" t="s">
        <v>29</v>
      </c>
      <c r="T151" s="1" t="s">
        <v>29</v>
      </c>
      <c r="U151" s="1" t="s">
        <v>29</v>
      </c>
      <c r="V151" s="1" t="s">
        <v>29</v>
      </c>
      <c r="W151" s="1" t="s">
        <v>29</v>
      </c>
      <c r="X151" s="1" t="s">
        <v>29</v>
      </c>
      <c r="Y151" s="1" t="s">
        <v>29</v>
      </c>
      <c r="Z151" s="1">
        <v>7.52</v>
      </c>
      <c r="AA151" s="1">
        <v>8.9979999999999993</v>
      </c>
      <c r="AB151" s="1">
        <v>2.2029999999999998</v>
      </c>
      <c r="AC151" s="1">
        <v>5.5389999999999997</v>
      </c>
      <c r="AD151" s="1">
        <v>0.315</v>
      </c>
      <c r="AE151" s="1">
        <v>3.9</v>
      </c>
      <c r="AF151" s="1">
        <v>4.5650000000000004</v>
      </c>
      <c r="AG151" s="1">
        <v>2.4260000000000002</v>
      </c>
      <c r="AH151" s="1">
        <v>3.8260000000000001</v>
      </c>
      <c r="AI151" s="1">
        <v>7.1029999999999998</v>
      </c>
      <c r="AJ151" s="1">
        <v>-0.378</v>
      </c>
      <c r="AK151" s="1">
        <v>-10.134</v>
      </c>
      <c r="AL151" s="1">
        <v>-5.8049999999999997</v>
      </c>
      <c r="AM151" s="1">
        <v>-8.5220000000000002</v>
      </c>
      <c r="AN151" s="1">
        <v>-7.2069999999999999</v>
      </c>
      <c r="AO151" s="1">
        <v>-0.81699999999999995</v>
      </c>
      <c r="AP151" s="1">
        <v>-0.65700000000000003</v>
      </c>
      <c r="AQ151" s="1">
        <v>2.6949999999999998</v>
      </c>
      <c r="AR151" s="1">
        <v>2.3439999999999999</v>
      </c>
      <c r="AS151" s="1">
        <v>0.435</v>
      </c>
      <c r="AT151" s="1">
        <v>1.696</v>
      </c>
      <c r="AU151" s="1">
        <v>1.1000000000000001</v>
      </c>
      <c r="AV151" s="1">
        <f t="shared" si="6"/>
        <v>-11</v>
      </c>
      <c r="AW151" s="1">
        <f t="shared" si="7"/>
        <v>5.67</v>
      </c>
      <c r="AX151" s="1">
        <f t="shared" si="8"/>
        <v>2.94</v>
      </c>
      <c r="AY151" s="1">
        <v>1.446</v>
      </c>
      <c r="AZ151" s="1">
        <v>0.56200000000000006</v>
      </c>
      <c r="BA151" s="1">
        <v>0.5</v>
      </c>
      <c r="BB151" s="1">
        <v>2018</v>
      </c>
      <c r="BC151" s="219">
        <v>0</v>
      </c>
      <c r="BD151" t="s">
        <v>315</v>
      </c>
      <c r="BG151" s="1">
        <v>-11</v>
      </c>
      <c r="BH151" s="1">
        <v>5.67</v>
      </c>
      <c r="BI151" s="1">
        <v>2.94</v>
      </c>
    </row>
    <row r="152" spans="1:61">
      <c r="A152" t="s">
        <v>426</v>
      </c>
      <c r="B152" t="s">
        <v>316</v>
      </c>
      <c r="C152">
        <v>0</v>
      </c>
      <c r="D152" t="s">
        <v>26</v>
      </c>
      <c r="E152" t="s">
        <v>27</v>
      </c>
      <c r="F152" t="s">
        <v>28</v>
      </c>
      <c r="G152" t="s">
        <v>24</v>
      </c>
      <c r="H152" s="1">
        <v>-1.08</v>
      </c>
      <c r="I152" s="1">
        <v>-10.314</v>
      </c>
      <c r="J152" s="1">
        <v>3.093</v>
      </c>
      <c r="K152" s="1">
        <v>-3.8740000000000001</v>
      </c>
      <c r="L152" s="1">
        <v>-6.03</v>
      </c>
      <c r="M152" s="1">
        <v>9.3000000000000007</v>
      </c>
      <c r="N152" s="1">
        <v>-5.8319999999999999</v>
      </c>
      <c r="O152" s="1">
        <v>-2.93</v>
      </c>
      <c r="P152" s="1">
        <v>1.9990000000000001</v>
      </c>
      <c r="Q152" s="1">
        <v>3.1349999999999998</v>
      </c>
      <c r="R152" s="1">
        <v>-2.153</v>
      </c>
      <c r="S152" s="1">
        <v>1.2010000000000001</v>
      </c>
      <c r="T152" s="1">
        <v>0.7</v>
      </c>
      <c r="U152" s="1">
        <v>1.1000000000000001</v>
      </c>
      <c r="V152" s="1">
        <v>2.2000000000000002</v>
      </c>
      <c r="W152" s="1">
        <v>2</v>
      </c>
      <c r="X152" s="1">
        <v>1.5</v>
      </c>
      <c r="Y152" s="1">
        <v>0.996</v>
      </c>
      <c r="Z152" s="1">
        <v>2.5</v>
      </c>
      <c r="AA152" s="1">
        <v>2.5</v>
      </c>
      <c r="AB152" s="1">
        <v>0.44800000000000001</v>
      </c>
      <c r="AC152" s="1">
        <v>2.4</v>
      </c>
      <c r="AD152" s="1">
        <v>2.3769999999999998</v>
      </c>
      <c r="AE152" s="1">
        <v>6.5730000000000004</v>
      </c>
      <c r="AF152" s="1">
        <v>3.8319999999999999</v>
      </c>
      <c r="AG152" s="1">
        <v>7.0940000000000003</v>
      </c>
      <c r="AH152" s="1">
        <v>9.1159999999999997</v>
      </c>
      <c r="AI152" s="1">
        <v>3.254</v>
      </c>
      <c r="AJ152" s="1">
        <v>8.1859999999999999</v>
      </c>
      <c r="AK152" s="1">
        <v>2.4260000000000002</v>
      </c>
      <c r="AL152" s="1">
        <v>6.6719999999999997</v>
      </c>
      <c r="AM152" s="1">
        <v>4.3979999999999997</v>
      </c>
      <c r="AN152" s="1">
        <v>3.1419999999999999</v>
      </c>
      <c r="AO152" s="1">
        <v>4.8150000000000004</v>
      </c>
      <c r="AP152" s="1">
        <v>6.55</v>
      </c>
      <c r="AQ152" s="1">
        <v>3.798</v>
      </c>
      <c r="AR152" s="1">
        <v>4.1719999999999997</v>
      </c>
      <c r="AS152" s="1">
        <v>3.871</v>
      </c>
      <c r="AT152" s="1">
        <v>3.028</v>
      </c>
      <c r="AU152" s="1">
        <v>1.302</v>
      </c>
      <c r="AV152" s="1">
        <f t="shared" si="6"/>
        <v>-6.5</v>
      </c>
      <c r="AW152" s="1">
        <f t="shared" si="7"/>
        <v>3</v>
      </c>
      <c r="AX152" s="1">
        <f t="shared" si="8"/>
        <v>5.5</v>
      </c>
      <c r="AY152" s="1">
        <v>4.5</v>
      </c>
      <c r="AZ152" s="1">
        <v>4.5</v>
      </c>
      <c r="BA152" s="1">
        <v>4.5</v>
      </c>
      <c r="BB152" s="1">
        <v>2019</v>
      </c>
      <c r="BC152" s="219">
        <v>0</v>
      </c>
      <c r="BD152" t="s">
        <v>426</v>
      </c>
      <c r="BG152" s="1">
        <v>-6.5</v>
      </c>
      <c r="BH152" s="1">
        <v>3</v>
      </c>
      <c r="BI152" s="1">
        <v>5.5</v>
      </c>
    </row>
    <row r="153" spans="1:61">
      <c r="A153" t="s">
        <v>318</v>
      </c>
      <c r="B153" t="s">
        <v>317</v>
      </c>
      <c r="C153">
        <v>0</v>
      </c>
      <c r="D153" t="s">
        <v>26</v>
      </c>
      <c r="E153" t="s">
        <v>27</v>
      </c>
      <c r="F153" t="s">
        <v>28</v>
      </c>
      <c r="G153" t="s">
        <v>24</v>
      </c>
      <c r="H153" s="1">
        <v>5.6520000000000001</v>
      </c>
      <c r="I153" s="1">
        <v>1.9430000000000001</v>
      </c>
      <c r="J153" s="1">
        <v>-20.73</v>
      </c>
      <c r="K153" s="1">
        <v>-16.050999999999998</v>
      </c>
      <c r="L153" s="1">
        <v>-4.6609999999999996</v>
      </c>
      <c r="M153" s="1">
        <v>-9.7949999999999999</v>
      </c>
      <c r="N153" s="1">
        <v>17.013000000000002</v>
      </c>
      <c r="O153" s="1">
        <v>-6.6319999999999997</v>
      </c>
      <c r="P153" s="1">
        <v>13.109</v>
      </c>
      <c r="Q153" s="1">
        <v>-0.503</v>
      </c>
      <c r="R153" s="1">
        <v>15.193</v>
      </c>
      <c r="S153" s="1">
        <v>15.007999999999999</v>
      </c>
      <c r="T153" s="1">
        <v>3.988</v>
      </c>
      <c r="U153" s="1">
        <v>-1.3640000000000001</v>
      </c>
      <c r="V153" s="1">
        <v>0.55900000000000005</v>
      </c>
      <c r="W153" s="1">
        <v>0.21199999999999999</v>
      </c>
      <c r="X153" s="1">
        <v>2.637</v>
      </c>
      <c r="Y153" s="1">
        <v>1.1040000000000001</v>
      </c>
      <c r="Z153" s="1">
        <v>2.8929999999999998</v>
      </c>
      <c r="AA153" s="1">
        <v>-3.7629999999999999</v>
      </c>
      <c r="AB153" s="1">
        <v>5.625</v>
      </c>
      <c r="AC153" s="1">
        <v>-1.2110000000000001</v>
      </c>
      <c r="AD153" s="1">
        <v>-2.819</v>
      </c>
      <c r="AE153" s="1">
        <v>11.242000000000001</v>
      </c>
      <c r="AF153" s="1">
        <v>7.9580000000000002</v>
      </c>
      <c r="AG153" s="1">
        <v>5.5739999999999998</v>
      </c>
      <c r="AH153" s="1">
        <v>2.7879999999999998</v>
      </c>
      <c r="AI153" s="1">
        <v>1.847</v>
      </c>
      <c r="AJ153" s="1">
        <v>6.25</v>
      </c>
      <c r="AK153" s="1">
        <v>-2.0590000000000002</v>
      </c>
      <c r="AL153" s="1">
        <v>5.0389999999999997</v>
      </c>
      <c r="AM153" s="1">
        <v>9.9969999999999999</v>
      </c>
      <c r="AN153" s="1">
        <v>5.4109999999999996</v>
      </c>
      <c r="AO153" s="1">
        <v>2.6989999999999998</v>
      </c>
      <c r="AP153" s="1">
        <v>3.6520000000000001</v>
      </c>
      <c r="AQ153" s="1">
        <v>4.1059999999999999</v>
      </c>
      <c r="AR153" s="1">
        <v>1.671</v>
      </c>
      <c r="AS153" s="1">
        <v>-0.74199999999999999</v>
      </c>
      <c r="AT153" s="1">
        <v>2.4340000000000002</v>
      </c>
      <c r="AU153" s="1">
        <v>0.33100000000000002</v>
      </c>
      <c r="AV153" s="1">
        <f t="shared" si="6"/>
        <v>-3.9</v>
      </c>
      <c r="AW153" s="1">
        <f t="shared" si="7"/>
        <v>2.6</v>
      </c>
      <c r="AX153" s="1">
        <f t="shared" si="8"/>
        <v>4</v>
      </c>
      <c r="AY153" s="1">
        <v>2.5470000000000002</v>
      </c>
      <c r="AZ153" s="1">
        <v>2.6309999999999998</v>
      </c>
      <c r="BA153" s="1">
        <v>2.637</v>
      </c>
      <c r="BB153" s="1">
        <v>2019</v>
      </c>
      <c r="BC153" s="219">
        <v>1</v>
      </c>
      <c r="BD153" t="s">
        <v>318</v>
      </c>
      <c r="BG153" s="1">
        <v>-5.4349999999999996</v>
      </c>
      <c r="BH153" s="1">
        <v>3.0990000000000002</v>
      </c>
      <c r="BI153" s="1">
        <v>3.444</v>
      </c>
    </row>
    <row r="154" spans="1:61">
      <c r="A154" t="s">
        <v>320</v>
      </c>
      <c r="B154" t="s">
        <v>319</v>
      </c>
      <c r="C154">
        <v>0</v>
      </c>
      <c r="D154" t="s">
        <v>26</v>
      </c>
      <c r="E154" t="s">
        <v>27</v>
      </c>
      <c r="F154" t="s">
        <v>28</v>
      </c>
      <c r="G154" t="s">
        <v>24</v>
      </c>
      <c r="H154" s="1">
        <v>-0.82699999999999996</v>
      </c>
      <c r="I154" s="1">
        <v>5.07</v>
      </c>
      <c r="J154" s="1">
        <v>7.843</v>
      </c>
      <c r="K154" s="1">
        <v>-5.3259999999999996</v>
      </c>
      <c r="L154" s="1">
        <v>3.746</v>
      </c>
      <c r="M154" s="1">
        <v>3.2829999999999999</v>
      </c>
      <c r="N154" s="1">
        <v>3.113</v>
      </c>
      <c r="O154" s="1">
        <v>6.0940000000000003</v>
      </c>
      <c r="P154" s="1">
        <v>-0.59199999999999997</v>
      </c>
      <c r="Q154" s="1">
        <v>3.9780000000000002</v>
      </c>
      <c r="R154" s="1">
        <v>-0.67600000000000005</v>
      </c>
      <c r="S154" s="1">
        <v>2.556</v>
      </c>
      <c r="T154" s="1">
        <v>1.2430000000000001</v>
      </c>
      <c r="U154" s="1">
        <v>1.3009999999999999</v>
      </c>
      <c r="V154" s="1">
        <v>-1.7000000000000001E-2</v>
      </c>
      <c r="W154" s="1">
        <v>5.3630000000000004</v>
      </c>
      <c r="X154" s="1">
        <v>2.012</v>
      </c>
      <c r="Y154" s="1">
        <v>3.1240000000000001</v>
      </c>
      <c r="Z154" s="1">
        <v>5.899</v>
      </c>
      <c r="AA154" s="1">
        <v>6.3470000000000004</v>
      </c>
      <c r="AB154" s="1">
        <v>3.1989999999999998</v>
      </c>
      <c r="AC154" s="1">
        <v>4.5810000000000004</v>
      </c>
      <c r="AD154" s="1">
        <v>0.65500000000000003</v>
      </c>
      <c r="AE154" s="1">
        <v>6.6829999999999998</v>
      </c>
      <c r="AF154" s="1">
        <v>5.8710000000000004</v>
      </c>
      <c r="AG154" s="1">
        <v>5.6230000000000002</v>
      </c>
      <c r="AH154" s="1">
        <v>2.4620000000000002</v>
      </c>
      <c r="AI154" s="1">
        <v>4.9379999999999997</v>
      </c>
      <c r="AJ154" s="1">
        <v>4.056</v>
      </c>
      <c r="AK154" s="1">
        <v>2.093</v>
      </c>
      <c r="AL154" s="1">
        <v>3.5630000000000002</v>
      </c>
      <c r="AM154" s="1">
        <v>1.458</v>
      </c>
      <c r="AN154" s="1">
        <v>5.117</v>
      </c>
      <c r="AO154" s="1">
        <v>2.8220000000000001</v>
      </c>
      <c r="AP154" s="1">
        <v>6.6139999999999999</v>
      </c>
      <c r="AQ154" s="1">
        <v>6.367</v>
      </c>
      <c r="AR154" s="1">
        <v>6.3559999999999999</v>
      </c>
      <c r="AS154" s="1">
        <v>7.407</v>
      </c>
      <c r="AT154" s="1">
        <v>6.3630000000000004</v>
      </c>
      <c r="AU154" s="1">
        <v>5.2869999999999999</v>
      </c>
      <c r="AV154" s="1">
        <f t="shared" si="6"/>
        <v>-0.68899999999999995</v>
      </c>
      <c r="AW154" s="1">
        <f t="shared" si="7"/>
        <v>5.2460000000000004</v>
      </c>
      <c r="AX154" s="1">
        <f t="shared" si="8"/>
        <v>6.008</v>
      </c>
      <c r="AY154" s="1">
        <v>12.414</v>
      </c>
      <c r="AZ154" s="1">
        <v>8.1460000000000008</v>
      </c>
      <c r="BA154" s="1">
        <v>6.0279999999999996</v>
      </c>
      <c r="BB154" s="1">
        <v>2019</v>
      </c>
      <c r="BC154" s="219">
        <v>0</v>
      </c>
      <c r="BD154" t="s">
        <v>320</v>
      </c>
      <c r="BG154" s="1">
        <v>-0.68899999999999995</v>
      </c>
      <c r="BH154" s="1">
        <v>5.2460000000000004</v>
      </c>
      <c r="BI154" s="1">
        <v>6.008</v>
      </c>
    </row>
    <row r="155" spans="1:61">
      <c r="A155" t="s">
        <v>322</v>
      </c>
      <c r="B155" t="s">
        <v>321</v>
      </c>
      <c r="C155">
        <v>0</v>
      </c>
      <c r="D155" t="s">
        <v>26</v>
      </c>
      <c r="E155" t="s">
        <v>27</v>
      </c>
      <c r="F155" t="s">
        <v>28</v>
      </c>
      <c r="G155" t="s">
        <v>24</v>
      </c>
      <c r="H155" s="1" t="s">
        <v>29</v>
      </c>
      <c r="I155" s="1" t="s">
        <v>29</v>
      </c>
      <c r="J155" s="1" t="s">
        <v>29</v>
      </c>
      <c r="K155" s="1" t="s">
        <v>29</v>
      </c>
      <c r="L155" s="1" t="s">
        <v>29</v>
      </c>
      <c r="M155" s="1" t="s">
        <v>29</v>
      </c>
      <c r="N155" s="1" t="s">
        <v>29</v>
      </c>
      <c r="O155" s="1" t="s">
        <v>29</v>
      </c>
      <c r="P155" s="1" t="s">
        <v>29</v>
      </c>
      <c r="Q155" s="1" t="s">
        <v>29</v>
      </c>
      <c r="R155" s="1" t="s">
        <v>29</v>
      </c>
      <c r="S155" s="1" t="s">
        <v>29</v>
      </c>
      <c r="T155" s="1" t="s">
        <v>29</v>
      </c>
      <c r="U155" s="1" t="s">
        <v>29</v>
      </c>
      <c r="V155" s="1" t="s">
        <v>29</v>
      </c>
      <c r="W155" s="1" t="s">
        <v>29</v>
      </c>
      <c r="X155" s="1" t="s">
        <v>29</v>
      </c>
      <c r="Y155" s="1" t="s">
        <v>29</v>
      </c>
      <c r="Z155" s="1" t="s">
        <v>29</v>
      </c>
      <c r="AA155" s="1">
        <v>-12.147</v>
      </c>
      <c r="AB155" s="1">
        <v>7.7590000000000003</v>
      </c>
      <c r="AC155" s="1">
        <v>4.9930000000000003</v>
      </c>
      <c r="AD155" s="1">
        <v>7.1159999999999997</v>
      </c>
      <c r="AE155" s="1">
        <v>4.415</v>
      </c>
      <c r="AF155" s="1">
        <v>9.0470000000000006</v>
      </c>
      <c r="AG155" s="1">
        <v>10.154</v>
      </c>
      <c r="AH155" s="1">
        <v>5.1079999999999997</v>
      </c>
      <c r="AI155" s="1">
        <v>6.44</v>
      </c>
      <c r="AJ155" s="1">
        <v>5.6559999999999997</v>
      </c>
      <c r="AK155" s="1">
        <v>-2.7320000000000002</v>
      </c>
      <c r="AL155" s="1">
        <v>0.73099999999999998</v>
      </c>
      <c r="AM155" s="1">
        <v>2.036</v>
      </c>
      <c r="AN155" s="1">
        <v>-0.68200000000000005</v>
      </c>
      <c r="AO155" s="1">
        <v>2.8929999999999998</v>
      </c>
      <c r="AP155" s="1">
        <v>-1.59</v>
      </c>
      <c r="AQ155" s="1">
        <v>1.776</v>
      </c>
      <c r="AR155" s="1">
        <v>3.34</v>
      </c>
      <c r="AS155" s="1">
        <v>2.0489999999999999</v>
      </c>
      <c r="AT155" s="1">
        <v>4.3920000000000003</v>
      </c>
      <c r="AU155" s="1">
        <v>4.1870000000000003</v>
      </c>
      <c r="AV155" s="1">
        <f t="shared" si="6"/>
        <v>-2.468</v>
      </c>
      <c r="AW155" s="1">
        <f t="shared" si="7"/>
        <v>5.4779999999999998</v>
      </c>
      <c r="AX155" s="1">
        <f t="shared" si="8"/>
        <v>6.0350000000000001</v>
      </c>
      <c r="AY155" s="1">
        <v>4.508</v>
      </c>
      <c r="AZ155" s="1">
        <v>4.0270000000000001</v>
      </c>
      <c r="BA155" s="1">
        <v>4.0170000000000003</v>
      </c>
      <c r="BB155" s="1">
        <v>2019</v>
      </c>
      <c r="BC155" s="219">
        <v>0</v>
      </c>
      <c r="BD155" t="s">
        <v>322</v>
      </c>
      <c r="BG155" s="1">
        <v>-2.468</v>
      </c>
      <c r="BH155" s="1">
        <v>5.4779999999999998</v>
      </c>
      <c r="BI155" s="1">
        <v>6.0350000000000001</v>
      </c>
    </row>
    <row r="156" spans="1:61">
      <c r="A156" t="s">
        <v>324</v>
      </c>
      <c r="B156" t="s">
        <v>323</v>
      </c>
      <c r="C156">
        <v>0</v>
      </c>
      <c r="D156" t="s">
        <v>26</v>
      </c>
      <c r="E156" t="s">
        <v>27</v>
      </c>
      <c r="F156" t="s">
        <v>28</v>
      </c>
      <c r="G156" t="s">
        <v>24</v>
      </c>
      <c r="H156" s="1">
        <v>-2.2530000000000001</v>
      </c>
      <c r="I156" s="1">
        <v>-3.8769999999999998</v>
      </c>
      <c r="J156" s="1">
        <v>-2.0710000000000002</v>
      </c>
      <c r="K156" s="1">
        <v>-0.61599999999999999</v>
      </c>
      <c r="L156" s="1">
        <v>4.306</v>
      </c>
      <c r="M156" s="1">
        <v>10.294</v>
      </c>
      <c r="N156" s="1">
        <v>0.76200000000000001</v>
      </c>
      <c r="O156" s="1">
        <v>4.875</v>
      </c>
      <c r="P156" s="1">
        <v>5.3259999999999996</v>
      </c>
      <c r="Q156" s="1">
        <v>10.286</v>
      </c>
      <c r="R156" s="1">
        <v>7.4550000000000001</v>
      </c>
      <c r="S156" s="1">
        <v>2.76</v>
      </c>
      <c r="T156" s="1">
        <v>7.173</v>
      </c>
      <c r="U156" s="1">
        <v>7.3029999999999999</v>
      </c>
      <c r="V156" s="1">
        <v>-2.4369999999999998</v>
      </c>
      <c r="W156" s="1">
        <v>0.48499999999999999</v>
      </c>
      <c r="X156" s="1">
        <v>9.9979999999999993</v>
      </c>
      <c r="Y156" s="1">
        <v>12.194000000000001</v>
      </c>
      <c r="Z156" s="1">
        <v>2.4670000000000001</v>
      </c>
      <c r="AA156" s="1">
        <v>1.8720000000000001</v>
      </c>
      <c r="AB156" s="1">
        <v>4.2530000000000001</v>
      </c>
      <c r="AC156" s="1">
        <v>-2.2709999999999999</v>
      </c>
      <c r="AD156" s="1">
        <v>1.2130000000000001</v>
      </c>
      <c r="AE156" s="1">
        <v>-5.8869999999999996</v>
      </c>
      <c r="AF156" s="1">
        <v>-2.85</v>
      </c>
      <c r="AG156" s="1">
        <v>9.0060000000000002</v>
      </c>
      <c r="AH156" s="1">
        <v>9.4060000000000006</v>
      </c>
      <c r="AI156" s="1">
        <v>10.417999999999999</v>
      </c>
      <c r="AJ156" s="1">
        <v>-2.141</v>
      </c>
      <c r="AK156" s="1">
        <v>-1.107</v>
      </c>
      <c r="AL156" s="1">
        <v>5.9450000000000003</v>
      </c>
      <c r="AM156" s="1">
        <v>5.3789999999999996</v>
      </c>
      <c r="AN156" s="1">
        <v>3.68</v>
      </c>
      <c r="AO156" s="1">
        <v>6.0179999999999998</v>
      </c>
      <c r="AP156" s="1">
        <v>4.5309999999999997</v>
      </c>
      <c r="AQ156" s="1">
        <v>4.9109999999999996</v>
      </c>
      <c r="AR156" s="1">
        <v>4.5629999999999997</v>
      </c>
      <c r="AS156" s="1">
        <v>4.3760000000000003</v>
      </c>
      <c r="AT156" s="1">
        <v>3.754</v>
      </c>
      <c r="AU156" s="1">
        <v>3.9009999999999998</v>
      </c>
      <c r="AV156" s="1">
        <f t="shared" si="6"/>
        <v>-13.778</v>
      </c>
      <c r="AW156" s="1">
        <f t="shared" si="7"/>
        <v>4.1719999999999997</v>
      </c>
      <c r="AX156" s="1">
        <f t="shared" si="8"/>
        <v>5.55</v>
      </c>
      <c r="AY156" s="1">
        <v>4.8280000000000003</v>
      </c>
      <c r="AZ156" s="1">
        <v>4.173</v>
      </c>
      <c r="BA156" s="1">
        <v>3.9609999999999999</v>
      </c>
      <c r="BB156" s="1">
        <v>2017</v>
      </c>
      <c r="BC156" s="219">
        <v>0</v>
      </c>
      <c r="BD156" t="s">
        <v>324</v>
      </c>
      <c r="BG156" s="1">
        <v>-13.778</v>
      </c>
      <c r="BH156" s="1">
        <v>4.1719999999999997</v>
      </c>
      <c r="BI156" s="1">
        <v>5.55</v>
      </c>
    </row>
    <row r="157" spans="1:61">
      <c r="A157" t="s">
        <v>326</v>
      </c>
      <c r="B157" t="s">
        <v>325</v>
      </c>
      <c r="C157">
        <v>0</v>
      </c>
      <c r="D157" t="s">
        <v>26</v>
      </c>
      <c r="E157" t="s">
        <v>27</v>
      </c>
      <c r="F157" t="s">
        <v>28</v>
      </c>
      <c r="G157" t="s">
        <v>24</v>
      </c>
      <c r="H157" s="1">
        <v>-0.56000000000000005</v>
      </c>
      <c r="I157" s="1">
        <v>1.8779999999999999</v>
      </c>
      <c r="J157" s="1">
        <v>1.78</v>
      </c>
      <c r="K157" s="1">
        <v>-1.5760000000000001</v>
      </c>
      <c r="L157" s="1">
        <v>1.7</v>
      </c>
      <c r="M157" s="1">
        <v>-6.74</v>
      </c>
      <c r="N157" s="1">
        <v>0.13200000000000001</v>
      </c>
      <c r="O157" s="1">
        <v>2.3820000000000001</v>
      </c>
      <c r="P157" s="1">
        <v>2.0579999999999998</v>
      </c>
      <c r="Q157" s="1">
        <v>4.952</v>
      </c>
      <c r="R157" s="1">
        <v>1.611</v>
      </c>
      <c r="S157" s="1">
        <v>-7.9930000000000003</v>
      </c>
      <c r="T157" s="1">
        <v>-9.6460000000000008</v>
      </c>
      <c r="U157" s="1">
        <v>5.3999999999999999E-2</v>
      </c>
      <c r="V157" s="1">
        <v>3.5</v>
      </c>
      <c r="W157" s="1">
        <v>-10.025</v>
      </c>
      <c r="X157" s="1">
        <v>-24.786999999999999</v>
      </c>
      <c r="Y157" s="1">
        <v>-17.596</v>
      </c>
      <c r="Z157" s="1">
        <v>-0.83699999999999997</v>
      </c>
      <c r="AA157" s="1">
        <v>-8.1219999999999999</v>
      </c>
      <c r="AB157" s="1">
        <v>3.8069999999999999</v>
      </c>
      <c r="AC157" s="1">
        <v>18.170000000000002</v>
      </c>
      <c r="AD157" s="1">
        <v>26.425000000000001</v>
      </c>
      <c r="AE157" s="1">
        <v>9.327</v>
      </c>
      <c r="AF157" s="1">
        <v>6.5979999999999999</v>
      </c>
      <c r="AG157" s="1">
        <v>4.5049999999999999</v>
      </c>
      <c r="AH157" s="1">
        <v>4.2240000000000002</v>
      </c>
      <c r="AI157" s="1">
        <v>8.0579999999999998</v>
      </c>
      <c r="AJ157" s="1">
        <v>5.4</v>
      </c>
      <c r="AK157" s="1">
        <v>3.1869999999999998</v>
      </c>
      <c r="AL157" s="1">
        <v>5.3470000000000004</v>
      </c>
      <c r="AM157" s="1">
        <v>6.3120000000000003</v>
      </c>
      <c r="AN157" s="1">
        <v>15.178000000000001</v>
      </c>
      <c r="AO157" s="1">
        <v>20.72</v>
      </c>
      <c r="AP157" s="1">
        <v>4.5549999999999997</v>
      </c>
      <c r="AQ157" s="1">
        <v>-20.492999999999999</v>
      </c>
      <c r="AR157" s="1">
        <v>6.3540000000000001</v>
      </c>
      <c r="AS157" s="1">
        <v>3.7709999999999999</v>
      </c>
      <c r="AT157" s="1">
        <v>3.4580000000000002</v>
      </c>
      <c r="AU157" s="1">
        <v>5.351</v>
      </c>
      <c r="AV157" s="1">
        <f t="shared" si="6"/>
        <v>-3.085</v>
      </c>
      <c r="AW157" s="1">
        <f t="shared" si="7"/>
        <v>2.742</v>
      </c>
      <c r="AX157" s="1">
        <f t="shared" si="8"/>
        <v>4.2350000000000003</v>
      </c>
      <c r="AY157" s="1">
        <v>4.5419999999999998</v>
      </c>
      <c r="AZ157" s="1">
        <v>4.4969999999999999</v>
      </c>
      <c r="BA157" s="1">
        <v>4.6079999999999997</v>
      </c>
      <c r="BB157" s="1">
        <v>2018</v>
      </c>
      <c r="BC157" s="219">
        <v>0</v>
      </c>
      <c r="BD157" t="s">
        <v>326</v>
      </c>
      <c r="BG157" s="1">
        <v>-3.085</v>
      </c>
      <c r="BH157" s="1">
        <v>2.742</v>
      </c>
      <c r="BI157" s="1">
        <v>4.2350000000000003</v>
      </c>
    </row>
    <row r="158" spans="1:61">
      <c r="A158" t="s">
        <v>328</v>
      </c>
      <c r="B158" t="s">
        <v>327</v>
      </c>
      <c r="C158">
        <v>1</v>
      </c>
      <c r="D158" t="s">
        <v>26</v>
      </c>
      <c r="E158" t="s">
        <v>27</v>
      </c>
      <c r="F158" t="s">
        <v>28</v>
      </c>
      <c r="G158" t="s">
        <v>24</v>
      </c>
      <c r="H158" s="1">
        <v>10.113</v>
      </c>
      <c r="I158" s="1">
        <v>10.816000000000001</v>
      </c>
      <c r="J158" s="1">
        <v>7.1020000000000003</v>
      </c>
      <c r="K158" s="1">
        <v>8.5549999999999997</v>
      </c>
      <c r="L158" s="1">
        <v>8.7919999999999998</v>
      </c>
      <c r="M158" s="1">
        <v>-0.623</v>
      </c>
      <c r="N158" s="1">
        <v>1.343</v>
      </c>
      <c r="O158" s="1">
        <v>10.798</v>
      </c>
      <c r="P158" s="1">
        <v>11.263999999999999</v>
      </c>
      <c r="Q158" s="1">
        <v>10.159000000000001</v>
      </c>
      <c r="R158" s="1">
        <v>9.8209999999999997</v>
      </c>
      <c r="S158" s="1">
        <v>6.6890000000000001</v>
      </c>
      <c r="T158" s="1">
        <v>6.64</v>
      </c>
      <c r="U158" s="1">
        <v>11.462999999999999</v>
      </c>
      <c r="V158" s="1">
        <v>11.098000000000001</v>
      </c>
      <c r="W158" s="1">
        <v>7.2009999999999996</v>
      </c>
      <c r="X158" s="1">
        <v>7.4710000000000001</v>
      </c>
      <c r="Y158" s="1">
        <v>8.32</v>
      </c>
      <c r="Z158" s="1">
        <v>-2.1949999999999998</v>
      </c>
      <c r="AA158" s="1">
        <v>5.7240000000000002</v>
      </c>
      <c r="AB158" s="1">
        <v>9.0389999999999997</v>
      </c>
      <c r="AC158" s="1">
        <v>-1.069</v>
      </c>
      <c r="AD158" s="1">
        <v>3.915</v>
      </c>
      <c r="AE158" s="1">
        <v>4.5359999999999996</v>
      </c>
      <c r="AF158" s="1">
        <v>9.82</v>
      </c>
      <c r="AG158" s="1">
        <v>7.359</v>
      </c>
      <c r="AH158" s="1">
        <v>9.0050000000000008</v>
      </c>
      <c r="AI158" s="1">
        <v>9.0220000000000002</v>
      </c>
      <c r="AJ158" s="1">
        <v>1.8680000000000001</v>
      </c>
      <c r="AK158" s="1">
        <v>0.121</v>
      </c>
      <c r="AL158" s="1">
        <v>14.526</v>
      </c>
      <c r="AM158" s="1">
        <v>6.3380000000000001</v>
      </c>
      <c r="AN158" s="1">
        <v>4.4619999999999997</v>
      </c>
      <c r="AO158" s="1">
        <v>4.8369999999999997</v>
      </c>
      <c r="AP158" s="1">
        <v>3.9380000000000002</v>
      </c>
      <c r="AQ158" s="1">
        <v>2.9889999999999999</v>
      </c>
      <c r="AR158" s="1">
        <v>3.2429999999999999</v>
      </c>
      <c r="AS158" s="1">
        <v>4.3369999999999997</v>
      </c>
      <c r="AT158" s="1">
        <v>3.4380000000000002</v>
      </c>
      <c r="AU158" s="1">
        <v>0.73299999999999998</v>
      </c>
      <c r="AV158" s="1">
        <f t="shared" si="6"/>
        <v>-6.0010000000000003</v>
      </c>
      <c r="AW158" s="1">
        <f t="shared" si="7"/>
        <v>4.9770000000000003</v>
      </c>
      <c r="AX158" s="1">
        <f t="shared" si="8"/>
        <v>2.5859999999999999</v>
      </c>
      <c r="AY158" s="1">
        <v>2.613</v>
      </c>
      <c r="AZ158" s="1">
        <v>2.524</v>
      </c>
      <c r="BA158" s="1">
        <v>2.4700000000000002</v>
      </c>
      <c r="BB158" s="1">
        <v>2019</v>
      </c>
      <c r="BC158" s="219">
        <v>0</v>
      </c>
      <c r="BD158" t="s">
        <v>328</v>
      </c>
      <c r="BG158" s="1">
        <v>-6.0010000000000003</v>
      </c>
      <c r="BH158" s="1">
        <v>4.9770000000000003</v>
      </c>
      <c r="BI158" s="1">
        <v>2.5859999999999999</v>
      </c>
    </row>
    <row r="159" spans="1:61">
      <c r="A159" t="s">
        <v>330</v>
      </c>
      <c r="B159" t="s">
        <v>329</v>
      </c>
      <c r="C159">
        <v>1</v>
      </c>
      <c r="D159" t="s">
        <v>26</v>
      </c>
      <c r="E159" t="s">
        <v>27</v>
      </c>
      <c r="F159" t="s">
        <v>28</v>
      </c>
      <c r="G159" t="s">
        <v>24</v>
      </c>
      <c r="H159" s="1" t="s">
        <v>29</v>
      </c>
      <c r="I159" s="1" t="s">
        <v>29</v>
      </c>
      <c r="J159" s="1" t="s">
        <v>29</v>
      </c>
      <c r="K159" s="1" t="s">
        <v>29</v>
      </c>
      <c r="L159" s="1" t="s">
        <v>29</v>
      </c>
      <c r="M159" s="1" t="s">
        <v>29</v>
      </c>
      <c r="N159" s="1" t="s">
        <v>29</v>
      </c>
      <c r="O159" s="1" t="s">
        <v>29</v>
      </c>
      <c r="P159" s="1" t="s">
        <v>29</v>
      </c>
      <c r="Q159" s="1" t="s">
        <v>29</v>
      </c>
      <c r="R159" s="1" t="s">
        <v>29</v>
      </c>
      <c r="S159" s="1" t="s">
        <v>29</v>
      </c>
      <c r="T159" s="1" t="s">
        <v>29</v>
      </c>
      <c r="U159" s="1" t="s">
        <v>29</v>
      </c>
      <c r="V159" s="1">
        <v>6.2060000000000004</v>
      </c>
      <c r="W159" s="1">
        <v>7.8719999999999999</v>
      </c>
      <c r="X159" s="1">
        <v>6.9409999999999998</v>
      </c>
      <c r="Y159" s="1">
        <v>4.4450000000000003</v>
      </c>
      <c r="Z159" s="1">
        <v>4.0759999999999996</v>
      </c>
      <c r="AA159" s="1">
        <v>-0.106</v>
      </c>
      <c r="AB159" s="1">
        <v>1.167</v>
      </c>
      <c r="AC159" s="1">
        <v>3.254</v>
      </c>
      <c r="AD159" s="1">
        <v>4.51</v>
      </c>
      <c r="AE159" s="1">
        <v>5.4989999999999997</v>
      </c>
      <c r="AF159" s="1">
        <v>5.2789999999999999</v>
      </c>
      <c r="AG159" s="1">
        <v>6.6230000000000002</v>
      </c>
      <c r="AH159" s="1">
        <v>8.4930000000000003</v>
      </c>
      <c r="AI159" s="1">
        <v>10.832000000000001</v>
      </c>
      <c r="AJ159" s="1">
        <v>5.5750000000000002</v>
      </c>
      <c r="AK159" s="1">
        <v>-5.4560000000000004</v>
      </c>
      <c r="AL159" s="1">
        <v>5.7210000000000001</v>
      </c>
      <c r="AM159" s="1">
        <v>2.8650000000000002</v>
      </c>
      <c r="AN159" s="1">
        <v>1.8959999999999999</v>
      </c>
      <c r="AO159" s="1">
        <v>0.67100000000000004</v>
      </c>
      <c r="AP159" s="1">
        <v>2.7519999999999998</v>
      </c>
      <c r="AQ159" s="1">
        <v>4.8220000000000001</v>
      </c>
      <c r="AR159" s="1">
        <v>2.1230000000000002</v>
      </c>
      <c r="AS159" s="1">
        <v>3.0459999999999998</v>
      </c>
      <c r="AT159" s="1">
        <v>3.8969999999999998</v>
      </c>
      <c r="AU159" s="1">
        <v>2.399</v>
      </c>
      <c r="AV159" s="1">
        <f t="shared" si="6"/>
        <v>-7.0860000000000003</v>
      </c>
      <c r="AW159" s="1">
        <f t="shared" si="7"/>
        <v>6.9</v>
      </c>
      <c r="AX159" s="1">
        <f t="shared" si="8"/>
        <v>4.7859999999999996</v>
      </c>
      <c r="AY159" s="1">
        <v>3.7629999999999999</v>
      </c>
      <c r="AZ159" s="1">
        <v>2.7749999999999999</v>
      </c>
      <c r="BA159" s="1">
        <v>2.464</v>
      </c>
      <c r="BB159" s="1">
        <v>2019</v>
      </c>
      <c r="BC159" s="219">
        <v>0</v>
      </c>
      <c r="BD159" t="s">
        <v>330</v>
      </c>
      <c r="BG159" s="1">
        <v>-7.0860000000000003</v>
      </c>
      <c r="BH159" s="1">
        <v>6.9</v>
      </c>
      <c r="BI159" s="1">
        <v>4.7859999999999996</v>
      </c>
    </row>
    <row r="160" spans="1:61">
      <c r="A160" t="s">
        <v>332</v>
      </c>
      <c r="B160" t="s">
        <v>331</v>
      </c>
      <c r="C160">
        <v>1</v>
      </c>
      <c r="D160" t="s">
        <v>26</v>
      </c>
      <c r="E160" t="s">
        <v>27</v>
      </c>
      <c r="F160" t="s">
        <v>28</v>
      </c>
      <c r="G160" t="s">
        <v>24</v>
      </c>
      <c r="H160" s="1" t="s">
        <v>29</v>
      </c>
      <c r="I160" s="1" t="s">
        <v>29</v>
      </c>
      <c r="J160" s="1" t="s">
        <v>29</v>
      </c>
      <c r="K160" s="1" t="s">
        <v>29</v>
      </c>
      <c r="L160" s="1" t="s">
        <v>29</v>
      </c>
      <c r="M160" s="1" t="s">
        <v>29</v>
      </c>
      <c r="N160" s="1" t="s">
        <v>29</v>
      </c>
      <c r="O160" s="1" t="s">
        <v>29</v>
      </c>
      <c r="P160" s="1" t="s">
        <v>29</v>
      </c>
      <c r="Q160" s="1" t="s">
        <v>29</v>
      </c>
      <c r="R160" s="1" t="s">
        <v>29</v>
      </c>
      <c r="S160" s="1" t="s">
        <v>29</v>
      </c>
      <c r="T160" s="1" t="s">
        <v>29</v>
      </c>
      <c r="U160" s="1">
        <v>2.8</v>
      </c>
      <c r="V160" s="1">
        <v>5.3</v>
      </c>
      <c r="W160" s="1">
        <v>4.0999999999999996</v>
      </c>
      <c r="X160" s="1">
        <v>3.6019999999999999</v>
      </c>
      <c r="Y160" s="1">
        <v>5.05</v>
      </c>
      <c r="Z160" s="1">
        <v>3.2789999999999999</v>
      </c>
      <c r="AA160" s="1">
        <v>5.3330000000000002</v>
      </c>
      <c r="AB160" s="1">
        <v>3.673</v>
      </c>
      <c r="AC160" s="1">
        <v>3.2160000000000002</v>
      </c>
      <c r="AD160" s="1">
        <v>3.5059999999999998</v>
      </c>
      <c r="AE160" s="1">
        <v>2.96</v>
      </c>
      <c r="AF160" s="1">
        <v>4.359</v>
      </c>
      <c r="AG160" s="1">
        <v>3.798</v>
      </c>
      <c r="AH160" s="1">
        <v>5.7460000000000004</v>
      </c>
      <c r="AI160" s="1">
        <v>6.98</v>
      </c>
      <c r="AJ160" s="1">
        <v>3.51</v>
      </c>
      <c r="AK160" s="1">
        <v>-7.5490000000000004</v>
      </c>
      <c r="AL160" s="1">
        <v>1.3440000000000001</v>
      </c>
      <c r="AM160" s="1">
        <v>0.86099999999999999</v>
      </c>
      <c r="AN160" s="1">
        <v>-2.6389999999999998</v>
      </c>
      <c r="AO160" s="1">
        <v>-1.0289999999999999</v>
      </c>
      <c r="AP160" s="1">
        <v>2.7679999999999998</v>
      </c>
      <c r="AQ160" s="1">
        <v>2.21</v>
      </c>
      <c r="AR160" s="1">
        <v>3.1219999999999999</v>
      </c>
      <c r="AS160" s="1">
        <v>4.8330000000000002</v>
      </c>
      <c r="AT160" s="1">
        <v>4.1180000000000003</v>
      </c>
      <c r="AU160" s="1">
        <v>2.4430000000000001</v>
      </c>
      <c r="AV160" s="1">
        <f t="shared" si="6"/>
        <v>-6.7</v>
      </c>
      <c r="AW160" s="1">
        <f t="shared" si="7"/>
        <v>5.2</v>
      </c>
      <c r="AX160" s="1">
        <f t="shared" si="8"/>
        <v>3.448</v>
      </c>
      <c r="AY160" s="1">
        <v>2.8450000000000002</v>
      </c>
      <c r="AZ160" s="1">
        <v>2.645</v>
      </c>
      <c r="BA160" s="1">
        <v>2.3479999999999999</v>
      </c>
      <c r="BB160" s="1">
        <v>2019</v>
      </c>
      <c r="BC160" s="219">
        <v>0</v>
      </c>
      <c r="BD160" t="s">
        <v>332</v>
      </c>
      <c r="BG160" s="1">
        <v>-6.7</v>
      </c>
      <c r="BH160" s="1">
        <v>5.2</v>
      </c>
      <c r="BI160" s="1">
        <v>3.448</v>
      </c>
    </row>
    <row r="161" spans="1:61">
      <c r="A161" t="s">
        <v>334</v>
      </c>
      <c r="B161" t="s">
        <v>333</v>
      </c>
      <c r="C161">
        <v>0</v>
      </c>
      <c r="D161" t="s">
        <v>26</v>
      </c>
      <c r="E161" t="s">
        <v>27</v>
      </c>
      <c r="F161" t="s">
        <v>28</v>
      </c>
      <c r="G161" t="s">
        <v>24</v>
      </c>
      <c r="H161" s="1">
        <v>-2.6629999999999998</v>
      </c>
      <c r="I161" s="1">
        <v>-1.7969999999999999</v>
      </c>
      <c r="J161" s="1">
        <v>-1.67</v>
      </c>
      <c r="K161" s="1">
        <v>3.891</v>
      </c>
      <c r="L161" s="1">
        <v>0.17</v>
      </c>
      <c r="M161" s="1">
        <v>-3.1320000000000001</v>
      </c>
      <c r="N161" s="1">
        <v>-0.20100000000000001</v>
      </c>
      <c r="O161" s="1">
        <v>8.4209999999999994</v>
      </c>
      <c r="P161" s="1">
        <v>1.25</v>
      </c>
      <c r="Q161" s="1">
        <v>4.2640000000000002</v>
      </c>
      <c r="R161" s="1">
        <v>2.2000000000000002</v>
      </c>
      <c r="S161" s="1">
        <v>6</v>
      </c>
      <c r="T161" s="1">
        <v>12.7</v>
      </c>
      <c r="U161" s="1">
        <v>4</v>
      </c>
      <c r="V161" s="1">
        <v>8.1</v>
      </c>
      <c r="W161" s="1">
        <v>10.089</v>
      </c>
      <c r="X161" s="1">
        <v>1.61</v>
      </c>
      <c r="Y161" s="1">
        <v>-0.91400000000000003</v>
      </c>
      <c r="Z161" s="1">
        <v>1.292</v>
      </c>
      <c r="AA161" s="1">
        <v>-0.48599999999999999</v>
      </c>
      <c r="AB161" s="1">
        <v>-14.276999999999999</v>
      </c>
      <c r="AC161" s="1">
        <v>-7.9569999999999999</v>
      </c>
      <c r="AD161" s="1">
        <v>-2.8</v>
      </c>
      <c r="AE161" s="1">
        <v>6.5229999999999997</v>
      </c>
      <c r="AF161" s="1">
        <v>6.6669999999999998</v>
      </c>
      <c r="AG161" s="1">
        <v>5.5259999999999998</v>
      </c>
      <c r="AH161" s="1">
        <v>4.8739999999999997</v>
      </c>
      <c r="AI161" s="1">
        <v>4.4420000000000002</v>
      </c>
      <c r="AJ161" s="1">
        <v>5.806</v>
      </c>
      <c r="AK161" s="1">
        <v>2.569</v>
      </c>
      <c r="AL161" s="1">
        <v>8.6159999999999997</v>
      </c>
      <c r="AM161" s="1">
        <v>7.2670000000000003</v>
      </c>
      <c r="AN161" s="1">
        <v>1.865</v>
      </c>
      <c r="AO161" s="1">
        <v>5.3319999999999999</v>
      </c>
      <c r="AP161" s="1">
        <v>1.05</v>
      </c>
      <c r="AQ161" s="1">
        <v>1.417</v>
      </c>
      <c r="AR161" s="1">
        <v>5.8730000000000002</v>
      </c>
      <c r="AS161" s="1">
        <v>5.3470000000000004</v>
      </c>
      <c r="AT161" s="1">
        <v>3.9430000000000001</v>
      </c>
      <c r="AU161" s="1">
        <v>1.1930000000000001</v>
      </c>
      <c r="AV161" s="1">
        <f t="shared" si="6"/>
        <v>-4.9930000000000003</v>
      </c>
      <c r="AW161" s="1">
        <f t="shared" si="7"/>
        <v>4.4649999999999999</v>
      </c>
      <c r="AX161" s="1">
        <f t="shared" si="8"/>
        <v>3.927</v>
      </c>
      <c r="AY161" s="1">
        <v>3.7229999999999999</v>
      </c>
      <c r="AZ161" s="1">
        <v>3.0840000000000001</v>
      </c>
      <c r="BA161" s="1">
        <v>2.988</v>
      </c>
      <c r="BB161" s="1">
        <v>2019</v>
      </c>
      <c r="BC161" s="219">
        <v>0</v>
      </c>
      <c r="BD161" t="s">
        <v>334</v>
      </c>
      <c r="BG161" s="1">
        <v>-4.9930000000000003</v>
      </c>
      <c r="BH161" s="1">
        <v>4.4649999999999999</v>
      </c>
      <c r="BI161" s="1">
        <v>3.927</v>
      </c>
    </row>
    <row r="162" spans="1:61">
      <c r="A162" t="s">
        <v>336</v>
      </c>
      <c r="B162" t="s">
        <v>335</v>
      </c>
      <c r="C162">
        <v>0</v>
      </c>
      <c r="D162" t="s">
        <v>26</v>
      </c>
      <c r="E162" t="s">
        <v>27</v>
      </c>
      <c r="F162" t="s">
        <v>28</v>
      </c>
      <c r="G162" t="s">
        <v>24</v>
      </c>
      <c r="H162" s="1" t="s">
        <v>29</v>
      </c>
      <c r="I162" s="1" t="s">
        <v>29</v>
      </c>
      <c r="J162" s="1" t="s">
        <v>29</v>
      </c>
      <c r="K162" s="1" t="s">
        <v>29</v>
      </c>
      <c r="L162" s="1" t="s">
        <v>29</v>
      </c>
      <c r="M162" s="1" t="s">
        <v>29</v>
      </c>
      <c r="N162" s="1" t="s">
        <v>29</v>
      </c>
      <c r="O162" s="1" t="s">
        <v>29</v>
      </c>
      <c r="P162" s="1" t="s">
        <v>29</v>
      </c>
      <c r="Q162" s="1" t="s">
        <v>29</v>
      </c>
      <c r="R162" s="1" t="s">
        <v>29</v>
      </c>
      <c r="S162" s="1" t="s">
        <v>29</v>
      </c>
      <c r="T162" s="1" t="s">
        <v>29</v>
      </c>
      <c r="U162" s="1" t="s">
        <v>29</v>
      </c>
      <c r="V162" s="1" t="s">
        <v>29</v>
      </c>
      <c r="W162" s="1" t="s">
        <v>29</v>
      </c>
      <c r="X162" s="1" t="s">
        <v>29</v>
      </c>
      <c r="Y162" s="1" t="s">
        <v>29</v>
      </c>
      <c r="Z162" s="1" t="s">
        <v>29</v>
      </c>
      <c r="AA162" s="1" t="s">
        <v>29</v>
      </c>
      <c r="AB162" s="1" t="s">
        <v>29</v>
      </c>
      <c r="AC162" s="1" t="s">
        <v>29</v>
      </c>
      <c r="AD162" s="1" t="s">
        <v>29</v>
      </c>
      <c r="AE162" s="1" t="s">
        <v>29</v>
      </c>
      <c r="AF162" s="1" t="s">
        <v>29</v>
      </c>
      <c r="AG162" s="1" t="s">
        <v>29</v>
      </c>
      <c r="AH162" s="1" t="s">
        <v>29</v>
      </c>
      <c r="AI162" s="1" t="s">
        <v>29</v>
      </c>
      <c r="AJ162" s="1" t="s">
        <v>29</v>
      </c>
      <c r="AK162" s="1" t="s">
        <v>29</v>
      </c>
      <c r="AL162" s="1" t="s">
        <v>29</v>
      </c>
      <c r="AM162" s="1" t="s">
        <v>29</v>
      </c>
      <c r="AN162" s="1">
        <v>1.2</v>
      </c>
      <c r="AO162" s="1">
        <v>1.86</v>
      </c>
      <c r="AP162" s="1">
        <v>2.3540000000000001</v>
      </c>
      <c r="AQ162" s="1">
        <v>3.46</v>
      </c>
      <c r="AR162" s="1">
        <v>2.8940000000000001</v>
      </c>
      <c r="AS162" s="1">
        <v>1.385</v>
      </c>
      <c r="AT162" s="1">
        <v>2.8</v>
      </c>
      <c r="AU162" s="1">
        <v>2.9</v>
      </c>
      <c r="AV162" s="1">
        <f t="shared" si="6"/>
        <v>-1.5</v>
      </c>
      <c r="AW162" s="1">
        <f t="shared" si="7"/>
        <v>2.9</v>
      </c>
      <c r="AX162" s="1">
        <f t="shared" si="8"/>
        <v>3.2</v>
      </c>
      <c r="AY162" s="1">
        <v>3.4</v>
      </c>
      <c r="AZ162" s="1">
        <v>3.6</v>
      </c>
      <c r="BA162" s="1">
        <v>3.9</v>
      </c>
      <c r="BB162" s="1">
        <v>2019</v>
      </c>
      <c r="BC162" s="219">
        <v>0</v>
      </c>
      <c r="BD162" t="s">
        <v>336</v>
      </c>
      <c r="BG162" s="1">
        <v>-1.5</v>
      </c>
      <c r="BH162" s="1">
        <v>2.9</v>
      </c>
      <c r="BI162" s="1">
        <v>3.2</v>
      </c>
    </row>
    <row r="163" spans="1:61">
      <c r="A163" t="s">
        <v>338</v>
      </c>
      <c r="B163" t="s">
        <v>337</v>
      </c>
      <c r="C163">
        <v>0</v>
      </c>
      <c r="D163" t="s">
        <v>26</v>
      </c>
      <c r="E163" t="s">
        <v>27</v>
      </c>
      <c r="F163" t="s">
        <v>28</v>
      </c>
      <c r="G163" t="s">
        <v>24</v>
      </c>
      <c r="H163" s="1">
        <v>6.6210000000000004</v>
      </c>
      <c r="I163" s="1">
        <v>5.3609999999999998</v>
      </c>
      <c r="J163" s="1">
        <v>-0.38300000000000001</v>
      </c>
      <c r="K163" s="1">
        <v>-1.847</v>
      </c>
      <c r="L163" s="1">
        <v>5.0990000000000002</v>
      </c>
      <c r="M163" s="1">
        <v>-1.2110000000000001</v>
      </c>
      <c r="N163" s="1">
        <v>1.7999999999999999E-2</v>
      </c>
      <c r="O163" s="1">
        <v>2.101</v>
      </c>
      <c r="P163" s="1">
        <v>4.2</v>
      </c>
      <c r="Q163" s="1">
        <v>2.395</v>
      </c>
      <c r="R163" s="1">
        <v>-0.318</v>
      </c>
      <c r="S163" s="1">
        <v>-1.018</v>
      </c>
      <c r="T163" s="1">
        <v>-2.137</v>
      </c>
      <c r="U163" s="1">
        <v>1.234</v>
      </c>
      <c r="V163" s="1">
        <v>3.234</v>
      </c>
      <c r="W163" s="1">
        <v>3.1160000000000001</v>
      </c>
      <c r="X163" s="1">
        <v>4.3070000000000004</v>
      </c>
      <c r="Y163" s="1">
        <v>2.6469999999999998</v>
      </c>
      <c r="Z163" s="1">
        <v>0.51700000000000002</v>
      </c>
      <c r="AA163" s="1">
        <v>2.3580000000000001</v>
      </c>
      <c r="AB163" s="1">
        <v>4.1550000000000002</v>
      </c>
      <c r="AC163" s="1">
        <v>2.7349999999999999</v>
      </c>
      <c r="AD163" s="1">
        <v>3.6680000000000001</v>
      </c>
      <c r="AE163" s="1">
        <v>2.9489999999999998</v>
      </c>
      <c r="AF163" s="1">
        <v>4.5549999999999997</v>
      </c>
      <c r="AG163" s="1">
        <v>5.2770000000000001</v>
      </c>
      <c r="AH163" s="1">
        <v>5.6040000000000001</v>
      </c>
      <c r="AI163" s="1">
        <v>5.36</v>
      </c>
      <c r="AJ163" s="1">
        <v>3.1909999999999998</v>
      </c>
      <c r="AK163" s="1">
        <v>-1.538</v>
      </c>
      <c r="AL163" s="1">
        <v>3.04</v>
      </c>
      <c r="AM163" s="1">
        <v>3.2839999999999998</v>
      </c>
      <c r="AN163" s="1">
        <v>2.2130000000000001</v>
      </c>
      <c r="AO163" s="1">
        <v>2.4849999999999999</v>
      </c>
      <c r="AP163" s="1">
        <v>1.847</v>
      </c>
      <c r="AQ163" s="1">
        <v>1.194</v>
      </c>
      <c r="AR163" s="1">
        <v>0.39900000000000002</v>
      </c>
      <c r="AS163" s="1">
        <v>1.415</v>
      </c>
      <c r="AT163" s="1">
        <v>0.78700000000000003</v>
      </c>
      <c r="AU163" s="1">
        <v>0.153</v>
      </c>
      <c r="AV163" s="1">
        <f t="shared" si="6"/>
        <v>-7.5</v>
      </c>
      <c r="AW163" s="1">
        <f t="shared" si="7"/>
        <v>2.8</v>
      </c>
      <c r="AX163" s="1">
        <f t="shared" si="8"/>
        <v>1.4</v>
      </c>
      <c r="AY163" s="1">
        <v>1.516</v>
      </c>
      <c r="AZ163" s="1">
        <v>2.1389999999999998</v>
      </c>
      <c r="BA163" s="1">
        <v>2.34</v>
      </c>
      <c r="BB163" s="1">
        <v>2019</v>
      </c>
      <c r="BC163" s="219">
        <v>1</v>
      </c>
      <c r="BD163" t="s">
        <v>338</v>
      </c>
      <c r="BG163" s="1">
        <v>-8</v>
      </c>
      <c r="BH163" s="1">
        <v>3</v>
      </c>
      <c r="BI163" s="1">
        <v>1.54</v>
      </c>
    </row>
    <row r="164" spans="1:61">
      <c r="A164" t="s">
        <v>340</v>
      </c>
      <c r="B164" t="s">
        <v>339</v>
      </c>
      <c r="C164">
        <v>0</v>
      </c>
      <c r="D164" t="s">
        <v>26</v>
      </c>
      <c r="E164" t="s">
        <v>27</v>
      </c>
      <c r="F164" t="s">
        <v>28</v>
      </c>
      <c r="G164" t="s">
        <v>24</v>
      </c>
      <c r="H164" s="1" t="s">
        <v>29</v>
      </c>
      <c r="I164" s="1" t="s">
        <v>29</v>
      </c>
      <c r="J164" s="1" t="s">
        <v>29</v>
      </c>
      <c r="K164" s="1" t="s">
        <v>29</v>
      </c>
      <c r="L164" s="1" t="s">
        <v>29</v>
      </c>
      <c r="M164" s="1" t="s">
        <v>29</v>
      </c>
      <c r="N164" s="1" t="s">
        <v>29</v>
      </c>
      <c r="O164" s="1" t="s">
        <v>29</v>
      </c>
      <c r="P164" s="1" t="s">
        <v>29</v>
      </c>
      <c r="Q164" s="1" t="s">
        <v>29</v>
      </c>
      <c r="R164" s="1" t="s">
        <v>29</v>
      </c>
      <c r="S164" s="1" t="s">
        <v>29</v>
      </c>
      <c r="T164" s="1" t="s">
        <v>29</v>
      </c>
      <c r="U164" s="1" t="s">
        <v>29</v>
      </c>
      <c r="V164" s="1" t="s">
        <v>29</v>
      </c>
      <c r="W164" s="1" t="s">
        <v>29</v>
      </c>
      <c r="X164" s="1" t="s">
        <v>29</v>
      </c>
      <c r="Y164" s="1" t="s">
        <v>29</v>
      </c>
      <c r="Z164" s="1" t="s">
        <v>29</v>
      </c>
      <c r="AA164" s="1" t="s">
        <v>29</v>
      </c>
      <c r="AB164" s="1" t="s">
        <v>29</v>
      </c>
      <c r="AC164" s="1" t="s">
        <v>29</v>
      </c>
      <c r="AD164" s="1" t="s">
        <v>29</v>
      </c>
      <c r="AE164" s="1" t="s">
        <v>29</v>
      </c>
      <c r="AF164" s="1" t="s">
        <v>29</v>
      </c>
      <c r="AG164" s="1" t="s">
        <v>29</v>
      </c>
      <c r="AH164" s="1" t="s">
        <v>29</v>
      </c>
      <c r="AI164" s="1" t="s">
        <v>29</v>
      </c>
      <c r="AJ164" s="1" t="s">
        <v>29</v>
      </c>
      <c r="AK164" s="1" t="s">
        <v>29</v>
      </c>
      <c r="AL164" s="1" t="s">
        <v>29</v>
      </c>
      <c r="AM164" s="1" t="s">
        <v>29</v>
      </c>
      <c r="AN164" s="1">
        <v>-52.429000000000002</v>
      </c>
      <c r="AO164" s="1">
        <v>29.329000000000001</v>
      </c>
      <c r="AP164" s="1">
        <v>2.9180000000000001</v>
      </c>
      <c r="AQ164" s="1">
        <v>-0.17299999999999999</v>
      </c>
      <c r="AR164" s="1">
        <v>-13.475</v>
      </c>
      <c r="AS164" s="1">
        <v>-5.7649999999999997</v>
      </c>
      <c r="AT164" s="1">
        <v>-1.931</v>
      </c>
      <c r="AU164" s="1">
        <v>0.87</v>
      </c>
      <c r="AV164" s="1">
        <f t="shared" si="6"/>
        <v>4.1109999999999998</v>
      </c>
      <c r="AW164" s="1">
        <f t="shared" si="7"/>
        <v>-2.2709999999999999</v>
      </c>
      <c r="AX164" s="1">
        <f t="shared" si="8"/>
        <v>0.84099999999999997</v>
      </c>
      <c r="AY164" s="1">
        <v>2.9750000000000001</v>
      </c>
      <c r="AZ164" s="1">
        <v>5.4930000000000003</v>
      </c>
      <c r="BA164" s="1">
        <v>5.4240000000000004</v>
      </c>
      <c r="BB164" s="1">
        <v>2018</v>
      </c>
      <c r="BC164" s="219">
        <v>0</v>
      </c>
      <c r="BD164" t="s">
        <v>340</v>
      </c>
      <c r="BG164" s="1">
        <v>4.1109999999999998</v>
      </c>
      <c r="BH164" s="1">
        <v>-2.2709999999999999</v>
      </c>
      <c r="BI164" s="1">
        <v>0.84099999999999997</v>
      </c>
    </row>
    <row r="165" spans="1:61">
      <c r="A165" t="s">
        <v>342</v>
      </c>
      <c r="B165" t="s">
        <v>341</v>
      </c>
      <c r="C165">
        <v>1</v>
      </c>
      <c r="D165" t="s">
        <v>26</v>
      </c>
      <c r="E165" t="s">
        <v>27</v>
      </c>
      <c r="F165" t="s">
        <v>28</v>
      </c>
      <c r="G165" t="s">
        <v>24</v>
      </c>
      <c r="H165" s="1">
        <v>1.2030000000000001</v>
      </c>
      <c r="I165" s="1">
        <v>-0.40799999999999997</v>
      </c>
      <c r="J165" s="1">
        <v>1.2390000000000001</v>
      </c>
      <c r="K165" s="1">
        <v>1.6519999999999999</v>
      </c>
      <c r="L165" s="1">
        <v>1.698</v>
      </c>
      <c r="M165" s="1">
        <v>2.3620000000000001</v>
      </c>
      <c r="N165" s="1">
        <v>3.4319999999999999</v>
      </c>
      <c r="O165" s="1">
        <v>5.7089999999999996</v>
      </c>
      <c r="P165" s="1">
        <v>5.2850000000000001</v>
      </c>
      <c r="Q165" s="1">
        <v>5.0039999999999996</v>
      </c>
      <c r="R165" s="1">
        <v>3.847</v>
      </c>
      <c r="S165" s="1">
        <v>2.5249999999999999</v>
      </c>
      <c r="T165" s="1">
        <v>0.85099999999999998</v>
      </c>
      <c r="U165" s="1">
        <v>-1.3140000000000001</v>
      </c>
      <c r="V165" s="1">
        <v>2.335</v>
      </c>
      <c r="W165" s="1">
        <v>4.1219999999999999</v>
      </c>
      <c r="X165" s="1">
        <v>2.4209999999999998</v>
      </c>
      <c r="Y165" s="1">
        <v>3.8650000000000002</v>
      </c>
      <c r="Z165" s="1">
        <v>4.4690000000000003</v>
      </c>
      <c r="AA165" s="1">
        <v>4.7450000000000001</v>
      </c>
      <c r="AB165" s="1">
        <v>5.0529999999999999</v>
      </c>
      <c r="AC165" s="1">
        <v>3.9359999999999999</v>
      </c>
      <c r="AD165" s="1">
        <v>2.7269999999999999</v>
      </c>
      <c r="AE165" s="1">
        <v>2.984</v>
      </c>
      <c r="AF165" s="1">
        <v>3.1179999999999999</v>
      </c>
      <c r="AG165" s="1">
        <v>3.6560000000000001</v>
      </c>
      <c r="AH165" s="1">
        <v>4.1040000000000001</v>
      </c>
      <c r="AI165" s="1">
        <v>3.6019999999999999</v>
      </c>
      <c r="AJ165" s="1">
        <v>0.88900000000000001</v>
      </c>
      <c r="AK165" s="1">
        <v>-3.7690000000000001</v>
      </c>
      <c r="AL165" s="1">
        <v>0.16800000000000001</v>
      </c>
      <c r="AM165" s="1">
        <v>-0.81399999999999995</v>
      </c>
      <c r="AN165" s="1">
        <v>-2.9580000000000002</v>
      </c>
      <c r="AO165" s="1">
        <v>-1.4370000000000001</v>
      </c>
      <c r="AP165" s="1">
        <v>1.3819999999999999</v>
      </c>
      <c r="AQ165" s="1">
        <v>3.8370000000000002</v>
      </c>
      <c r="AR165" s="1">
        <v>3.028</v>
      </c>
      <c r="AS165" s="1">
        <v>2.895</v>
      </c>
      <c r="AT165" s="1">
        <v>2.3540000000000001</v>
      </c>
      <c r="AU165" s="1">
        <v>1.9770000000000001</v>
      </c>
      <c r="AV165" s="1">
        <f t="shared" si="6"/>
        <v>-11.1</v>
      </c>
      <c r="AW165" s="1">
        <f t="shared" si="7"/>
        <v>5.9</v>
      </c>
      <c r="AX165" s="1">
        <f t="shared" si="8"/>
        <v>4.7</v>
      </c>
      <c r="AY165" s="1">
        <v>3.371</v>
      </c>
      <c r="AZ165" s="1">
        <v>2.76</v>
      </c>
      <c r="BA165" s="1">
        <v>1.45</v>
      </c>
      <c r="BB165" s="1">
        <v>2019</v>
      </c>
      <c r="BC165" s="219">
        <v>1</v>
      </c>
      <c r="BD165" t="s">
        <v>342</v>
      </c>
      <c r="BG165" s="1">
        <v>-12.83</v>
      </c>
      <c r="BH165" s="1">
        <v>7.1539999999999999</v>
      </c>
      <c r="BI165" s="1">
        <v>4.4640000000000004</v>
      </c>
    </row>
    <row r="166" spans="1:61">
      <c r="A166" t="s">
        <v>344</v>
      </c>
      <c r="B166" t="s">
        <v>343</v>
      </c>
      <c r="C166">
        <v>0</v>
      </c>
      <c r="D166" t="s">
        <v>26</v>
      </c>
      <c r="E166" t="s">
        <v>27</v>
      </c>
      <c r="F166" t="s">
        <v>28</v>
      </c>
      <c r="G166" t="s">
        <v>24</v>
      </c>
      <c r="H166" s="1">
        <v>5.8470000000000004</v>
      </c>
      <c r="I166" s="1">
        <v>5.3449999999999998</v>
      </c>
      <c r="J166" s="1">
        <v>5.2329999999999997</v>
      </c>
      <c r="K166" s="1">
        <v>3.3140000000000001</v>
      </c>
      <c r="L166" s="1">
        <v>6.7249999999999996</v>
      </c>
      <c r="M166" s="1">
        <v>4.9569999999999999</v>
      </c>
      <c r="N166" s="1">
        <v>4.2809999999999997</v>
      </c>
      <c r="O166" s="1">
        <v>1.454</v>
      </c>
      <c r="P166" s="1">
        <v>2.698</v>
      </c>
      <c r="Q166" s="1">
        <v>2.25</v>
      </c>
      <c r="R166" s="1">
        <v>6.1740000000000004</v>
      </c>
      <c r="S166" s="1">
        <v>10.821</v>
      </c>
      <c r="T166" s="1">
        <v>-3.1349999999999998</v>
      </c>
      <c r="U166" s="1">
        <v>7.4770000000000003</v>
      </c>
      <c r="V166" s="1">
        <v>8.0359999999999996</v>
      </c>
      <c r="W166" s="1">
        <v>6.0510000000000002</v>
      </c>
      <c r="X166" s="1">
        <v>12.162000000000001</v>
      </c>
      <c r="Y166" s="1">
        <v>10.291</v>
      </c>
      <c r="Z166" s="1">
        <v>-1.6459999999999999</v>
      </c>
      <c r="AA166" s="1">
        <v>2.879</v>
      </c>
      <c r="AB166" s="1">
        <v>8.4179999999999993</v>
      </c>
      <c r="AC166" s="1">
        <v>-1.948</v>
      </c>
      <c r="AD166" s="1">
        <v>3.7269999999999999</v>
      </c>
      <c r="AE166" s="1">
        <v>5.94</v>
      </c>
      <c r="AF166" s="1">
        <v>5.4450000000000003</v>
      </c>
      <c r="AG166" s="1">
        <v>6.242</v>
      </c>
      <c r="AH166" s="1">
        <v>7.6680000000000001</v>
      </c>
      <c r="AI166" s="1">
        <v>6.7969999999999997</v>
      </c>
      <c r="AJ166" s="1">
        <v>5.95</v>
      </c>
      <c r="AK166" s="1">
        <v>3.5390000000000001</v>
      </c>
      <c r="AL166" s="1">
        <v>8.016</v>
      </c>
      <c r="AM166" s="1">
        <v>8.4049999999999994</v>
      </c>
      <c r="AN166" s="1">
        <v>9.1449999999999996</v>
      </c>
      <c r="AO166" s="1">
        <v>3.3959999999999999</v>
      </c>
      <c r="AP166" s="1">
        <v>4.9610000000000003</v>
      </c>
      <c r="AQ166" s="1">
        <v>5.008</v>
      </c>
      <c r="AR166" s="1">
        <v>4.4870000000000001</v>
      </c>
      <c r="AS166" s="1">
        <v>3.5779999999999998</v>
      </c>
      <c r="AT166" s="1">
        <v>3.306</v>
      </c>
      <c r="AU166" s="1">
        <v>2.2829999999999999</v>
      </c>
      <c r="AV166" s="1">
        <f t="shared" si="6"/>
        <v>-4.5540000000000003</v>
      </c>
      <c r="AW166" s="1">
        <f t="shared" si="7"/>
        <v>5.2679999999999998</v>
      </c>
      <c r="AX166" s="1">
        <f t="shared" si="8"/>
        <v>4.9610000000000003</v>
      </c>
      <c r="AY166" s="1">
        <v>4.6470000000000002</v>
      </c>
      <c r="AZ166" s="1">
        <v>4.657</v>
      </c>
      <c r="BA166" s="1">
        <v>4.7850000000000001</v>
      </c>
      <c r="BB166" s="1">
        <v>2019</v>
      </c>
      <c r="BC166" s="219">
        <v>0</v>
      </c>
      <c r="BD166" t="s">
        <v>344</v>
      </c>
      <c r="BG166" s="1">
        <v>-4.5540000000000003</v>
      </c>
      <c r="BH166" s="1">
        <v>5.2679999999999998</v>
      </c>
      <c r="BI166" s="1">
        <v>4.9610000000000003</v>
      </c>
    </row>
    <row r="167" spans="1:61">
      <c r="A167" t="s">
        <v>346</v>
      </c>
      <c r="B167" t="s">
        <v>345</v>
      </c>
      <c r="C167">
        <v>0</v>
      </c>
      <c r="D167" t="s">
        <v>26</v>
      </c>
      <c r="E167" t="s">
        <v>27</v>
      </c>
      <c r="F167" t="s">
        <v>28</v>
      </c>
      <c r="G167" t="s">
        <v>24</v>
      </c>
      <c r="H167" s="1">
        <v>1.278</v>
      </c>
      <c r="I167" s="1">
        <v>2.702</v>
      </c>
      <c r="J167" s="1">
        <v>6.1120000000000001</v>
      </c>
      <c r="K167" s="1">
        <v>-2.0579999999999998</v>
      </c>
      <c r="L167" s="1">
        <v>9.6509999999999998</v>
      </c>
      <c r="M167" s="1">
        <v>6.4370000000000003</v>
      </c>
      <c r="N167" s="1">
        <v>8.8420000000000005</v>
      </c>
      <c r="O167" s="1">
        <v>8.2680000000000007</v>
      </c>
      <c r="P167" s="1">
        <v>10.353</v>
      </c>
      <c r="Q167" s="1">
        <v>6.0129999999999999</v>
      </c>
      <c r="R167" s="1">
        <v>5.4539999999999997</v>
      </c>
      <c r="S167" s="1">
        <v>2.27</v>
      </c>
      <c r="T167" s="1">
        <v>3.077</v>
      </c>
      <c r="U167" s="1">
        <v>5.4180000000000001</v>
      </c>
      <c r="V167" s="1">
        <v>5.4039999999999999</v>
      </c>
      <c r="W167" s="1">
        <v>3.4620000000000002</v>
      </c>
      <c r="X167" s="1">
        <v>5.8970000000000002</v>
      </c>
      <c r="Y167" s="1">
        <v>7.327</v>
      </c>
      <c r="Z167" s="1">
        <v>1.024</v>
      </c>
      <c r="AA167" s="1">
        <v>3.9430000000000001</v>
      </c>
      <c r="AB167" s="1">
        <v>9.7140000000000004</v>
      </c>
      <c r="AC167" s="1">
        <v>5.3090000000000002</v>
      </c>
      <c r="AD167" s="1">
        <v>1.37</v>
      </c>
      <c r="AE167" s="1">
        <v>-3.9359999999999999</v>
      </c>
      <c r="AF167" s="1">
        <v>3.996</v>
      </c>
      <c r="AG167" s="1">
        <v>9.734</v>
      </c>
      <c r="AH167" s="1">
        <v>3.15</v>
      </c>
      <c r="AI167" s="1">
        <v>0.60099999999999998</v>
      </c>
      <c r="AJ167" s="1">
        <v>6.12</v>
      </c>
      <c r="AK167" s="1">
        <v>-4.048</v>
      </c>
      <c r="AL167" s="1">
        <v>-0.60799999999999998</v>
      </c>
      <c r="AM167" s="1">
        <v>1.827</v>
      </c>
      <c r="AN167" s="1">
        <v>-2.2280000000000002</v>
      </c>
      <c r="AO167" s="1">
        <v>5.3840000000000003</v>
      </c>
      <c r="AP167" s="1">
        <v>6.2859999999999996</v>
      </c>
      <c r="AQ167" s="1">
        <v>1.032</v>
      </c>
      <c r="AR167" s="1">
        <v>2.8279999999999998</v>
      </c>
      <c r="AS167" s="1">
        <v>-1.978</v>
      </c>
      <c r="AT167" s="1">
        <v>2.9239999999999999</v>
      </c>
      <c r="AU167" s="1">
        <v>2.8420000000000001</v>
      </c>
      <c r="AV167" s="1">
        <f t="shared" si="6"/>
        <v>-18.649999999999999</v>
      </c>
      <c r="AW167" s="1">
        <f t="shared" si="7"/>
        <v>8</v>
      </c>
      <c r="AX167" s="1">
        <f t="shared" si="8"/>
        <v>6.2</v>
      </c>
      <c r="AY167" s="1">
        <v>4.7</v>
      </c>
      <c r="AZ167" s="1">
        <v>2.6829999999999998</v>
      </c>
      <c r="BA167" s="1">
        <v>2.6949999999999998</v>
      </c>
      <c r="BB167" s="1">
        <v>2019</v>
      </c>
      <c r="BC167" s="219">
        <v>0</v>
      </c>
      <c r="BD167" t="s">
        <v>346</v>
      </c>
      <c r="BG167" s="1">
        <v>-18.649999999999999</v>
      </c>
      <c r="BH167" s="1">
        <v>8</v>
      </c>
      <c r="BI167" s="1">
        <v>6.2</v>
      </c>
    </row>
    <row r="168" spans="1:61">
      <c r="A168" t="s">
        <v>348</v>
      </c>
      <c r="B168" t="s">
        <v>347</v>
      </c>
      <c r="C168">
        <v>0</v>
      </c>
      <c r="D168" t="s">
        <v>26</v>
      </c>
      <c r="E168" t="s">
        <v>27</v>
      </c>
      <c r="F168" t="s">
        <v>28</v>
      </c>
      <c r="G168" t="s">
        <v>24</v>
      </c>
      <c r="H168" s="1">
        <v>-0.51</v>
      </c>
      <c r="I168" s="1">
        <v>5.1050000000000004</v>
      </c>
      <c r="J168" s="1">
        <v>2.1139999999999999</v>
      </c>
      <c r="K168" s="1">
        <v>4.0590000000000002</v>
      </c>
      <c r="L168" s="1">
        <v>8.01</v>
      </c>
      <c r="M168" s="1">
        <v>12.59</v>
      </c>
      <c r="N168" s="1">
        <v>14.401999999999999</v>
      </c>
      <c r="O168" s="1">
        <v>3.9239999999999999</v>
      </c>
      <c r="P168" s="1">
        <v>13.898999999999999</v>
      </c>
      <c r="Q168" s="1">
        <v>8.9830000000000005</v>
      </c>
      <c r="R168" s="1">
        <v>9.89</v>
      </c>
      <c r="S168" s="1">
        <v>0.376</v>
      </c>
      <c r="T168" s="1">
        <v>7.952</v>
      </c>
      <c r="U168" s="1">
        <v>0.58299999999999996</v>
      </c>
      <c r="V168" s="1">
        <v>1.599</v>
      </c>
      <c r="W168" s="1">
        <v>1.7490000000000001</v>
      </c>
      <c r="X168" s="1">
        <v>2.9220000000000002</v>
      </c>
      <c r="Y168" s="1">
        <v>-0.69399999999999995</v>
      </c>
      <c r="Z168" s="1">
        <v>6.2859999999999996</v>
      </c>
      <c r="AA168" s="1">
        <v>2.67</v>
      </c>
      <c r="AB168" s="1">
        <v>4.9000000000000002E-2</v>
      </c>
      <c r="AC168" s="1">
        <v>-3.4089999999999998</v>
      </c>
      <c r="AD168" s="1">
        <v>0.41699999999999998</v>
      </c>
      <c r="AE168" s="1">
        <v>4.2640000000000002</v>
      </c>
      <c r="AF168" s="1">
        <v>7.2679999999999998</v>
      </c>
      <c r="AG168" s="1">
        <v>-0.41099999999999998</v>
      </c>
      <c r="AH168" s="1">
        <v>6.2329999999999997</v>
      </c>
      <c r="AI168" s="1">
        <v>1.9430000000000001</v>
      </c>
      <c r="AJ168" s="1">
        <v>4.8840000000000003</v>
      </c>
      <c r="AK168" s="1">
        <v>-1.8480000000000001</v>
      </c>
      <c r="AL168" s="1">
        <v>0.50600000000000001</v>
      </c>
      <c r="AM168" s="1">
        <v>4.8029999999999999</v>
      </c>
      <c r="AN168" s="1">
        <v>-0.34799999999999998</v>
      </c>
      <c r="AO168" s="1">
        <v>-2.198</v>
      </c>
      <c r="AP168" s="1">
        <v>1.306</v>
      </c>
      <c r="AQ168" s="1">
        <v>-0.20200000000000001</v>
      </c>
      <c r="AR168" s="1">
        <v>3.762</v>
      </c>
      <c r="AS168" s="1">
        <v>3.4889999999999999</v>
      </c>
      <c r="AT168" s="1">
        <v>2.6389999999999998</v>
      </c>
      <c r="AU168" s="1">
        <v>1.7290000000000001</v>
      </c>
      <c r="AV168" s="1">
        <f t="shared" si="6"/>
        <v>-16.896999999999998</v>
      </c>
      <c r="AW168" s="1">
        <f t="shared" si="7"/>
        <v>7.2060000000000004</v>
      </c>
      <c r="AX168" s="1">
        <f t="shared" si="8"/>
        <v>5.9109999999999996</v>
      </c>
      <c r="AY168" s="1">
        <v>4.6100000000000003</v>
      </c>
      <c r="AZ168" s="1">
        <v>1.8380000000000001</v>
      </c>
      <c r="BA168" s="1">
        <v>1.841</v>
      </c>
      <c r="BB168" s="1">
        <v>2018</v>
      </c>
      <c r="BC168" s="219">
        <v>0</v>
      </c>
      <c r="BD168" t="s">
        <v>348</v>
      </c>
      <c r="BG168" s="1">
        <v>-16.896999999999998</v>
      </c>
      <c r="BH168" s="1">
        <v>7.2060000000000004</v>
      </c>
      <c r="BI168" s="1">
        <v>5.9109999999999996</v>
      </c>
    </row>
    <row r="169" spans="1:61">
      <c r="A169" t="s">
        <v>350</v>
      </c>
      <c r="B169" t="s">
        <v>349</v>
      </c>
      <c r="C169">
        <v>0</v>
      </c>
      <c r="D169" t="s">
        <v>26</v>
      </c>
      <c r="E169" t="s">
        <v>27</v>
      </c>
      <c r="F169" t="s">
        <v>28</v>
      </c>
      <c r="G169" t="s">
        <v>24</v>
      </c>
      <c r="H169" s="1">
        <v>2.91</v>
      </c>
      <c r="I169" s="1">
        <v>3.88</v>
      </c>
      <c r="J169" s="1">
        <v>2.5779999999999998</v>
      </c>
      <c r="K169" s="1">
        <v>3.218</v>
      </c>
      <c r="L169" s="1">
        <v>5.3029999999999999</v>
      </c>
      <c r="M169" s="1">
        <v>4.2709999999999999</v>
      </c>
      <c r="N169" s="1">
        <v>5.4050000000000002</v>
      </c>
      <c r="O169" s="1">
        <v>0.65</v>
      </c>
      <c r="P169" s="1">
        <v>13.169</v>
      </c>
      <c r="Q169" s="1">
        <v>3.274</v>
      </c>
      <c r="R169" s="1">
        <v>4.806</v>
      </c>
      <c r="S169" s="1">
        <v>2.2210000000000001</v>
      </c>
      <c r="T169" s="1">
        <v>7.0960000000000001</v>
      </c>
      <c r="U169" s="1">
        <v>3.589</v>
      </c>
      <c r="V169" s="1">
        <v>-1.165</v>
      </c>
      <c r="W169" s="1">
        <v>6.798</v>
      </c>
      <c r="X169" s="1">
        <v>1.06</v>
      </c>
      <c r="Y169" s="1">
        <v>3.7410000000000001</v>
      </c>
      <c r="Z169" s="1">
        <v>4.4589999999999996</v>
      </c>
      <c r="AA169" s="1">
        <v>2.1070000000000002</v>
      </c>
      <c r="AB169" s="1">
        <v>1.806</v>
      </c>
      <c r="AC169" s="1">
        <v>1.71</v>
      </c>
      <c r="AD169" s="1">
        <v>6.3209999999999997</v>
      </c>
      <c r="AE169" s="1">
        <v>7.69</v>
      </c>
      <c r="AF169" s="1">
        <v>4.1559999999999997</v>
      </c>
      <c r="AG169" s="1">
        <v>2.488</v>
      </c>
      <c r="AH169" s="1">
        <v>7.6879999999999997</v>
      </c>
      <c r="AI169" s="1">
        <v>3.343</v>
      </c>
      <c r="AJ169" s="1">
        <v>1.5840000000000001</v>
      </c>
      <c r="AK169" s="1">
        <v>-2.0990000000000002</v>
      </c>
      <c r="AL169" s="1">
        <v>-3.3530000000000002</v>
      </c>
      <c r="AM169" s="1">
        <v>-0.41899999999999998</v>
      </c>
      <c r="AN169" s="1">
        <v>1.3819999999999999</v>
      </c>
      <c r="AO169" s="1">
        <v>1.833</v>
      </c>
      <c r="AP169" s="1">
        <v>1.214</v>
      </c>
      <c r="AQ169" s="1">
        <v>1.33</v>
      </c>
      <c r="AR169" s="1">
        <v>1.897</v>
      </c>
      <c r="AS169" s="1">
        <v>1</v>
      </c>
      <c r="AT169" s="1">
        <v>2.1629999999999998</v>
      </c>
      <c r="AU169" s="1">
        <v>0.4</v>
      </c>
      <c r="AV169" s="1">
        <f t="shared" si="6"/>
        <v>-6.9889999999999999</v>
      </c>
      <c r="AW169" s="1">
        <f t="shared" si="7"/>
        <v>3.6789999999999998</v>
      </c>
      <c r="AX169" s="1">
        <f t="shared" si="8"/>
        <v>3.5659999999999998</v>
      </c>
      <c r="AY169" s="1">
        <v>3.5979999999999999</v>
      </c>
      <c r="AZ169" s="1">
        <v>2.74</v>
      </c>
      <c r="BA169" s="1">
        <v>2.738</v>
      </c>
      <c r="BB169" s="1">
        <v>2019</v>
      </c>
      <c r="BC169" s="219">
        <v>0</v>
      </c>
      <c r="BD169" t="s">
        <v>350</v>
      </c>
      <c r="BG169" s="1">
        <v>-6.9889999999999999</v>
      </c>
      <c r="BH169" s="1">
        <v>3.6789999999999998</v>
      </c>
      <c r="BI169" s="1">
        <v>3.5659999999999998</v>
      </c>
    </row>
    <row r="170" spans="1:61">
      <c r="A170" t="s">
        <v>352</v>
      </c>
      <c r="B170" t="s">
        <v>351</v>
      </c>
      <c r="C170">
        <v>0</v>
      </c>
      <c r="D170" t="s">
        <v>26</v>
      </c>
      <c r="E170" t="s">
        <v>27</v>
      </c>
      <c r="F170" t="s">
        <v>28</v>
      </c>
      <c r="G170" t="s">
        <v>24</v>
      </c>
      <c r="H170" s="1">
        <v>2.5</v>
      </c>
      <c r="I170" s="1">
        <v>6.32</v>
      </c>
      <c r="J170" s="1">
        <v>4.1269999999999998</v>
      </c>
      <c r="K170" s="1">
        <v>-1.51</v>
      </c>
      <c r="L170" s="1">
        <v>-5.6289999999999996</v>
      </c>
      <c r="M170" s="1">
        <v>-0.623</v>
      </c>
      <c r="N170" s="1">
        <v>9.9329999999999998</v>
      </c>
      <c r="O170" s="1">
        <v>6.4619999999999997</v>
      </c>
      <c r="P170" s="1">
        <v>4.2919999999999998</v>
      </c>
      <c r="Q170" s="1">
        <v>1.423</v>
      </c>
      <c r="R170" s="1">
        <v>0.83799999999999997</v>
      </c>
      <c r="S170" s="1">
        <v>7.024</v>
      </c>
      <c r="T170" s="1">
        <v>5.5410000000000004</v>
      </c>
      <c r="U170" s="1">
        <v>2.75</v>
      </c>
      <c r="V170" s="1">
        <v>3.5139999999999998</v>
      </c>
      <c r="W170" s="1">
        <v>8.86</v>
      </c>
      <c r="X170" s="1">
        <v>5.4649999999999999</v>
      </c>
      <c r="Y170" s="1">
        <v>6.0570000000000004</v>
      </c>
      <c r="Z170" s="1">
        <v>8.2420000000000009</v>
      </c>
      <c r="AA170" s="1">
        <v>4.2350000000000003</v>
      </c>
      <c r="AB170" s="1">
        <v>8.3849999999999998</v>
      </c>
      <c r="AC170" s="1">
        <v>10.867000000000001</v>
      </c>
      <c r="AD170" s="1">
        <v>5.9409999999999998</v>
      </c>
      <c r="AE170" s="1">
        <v>6.2889999999999997</v>
      </c>
      <c r="AF170" s="1">
        <v>5.1360000000000001</v>
      </c>
      <c r="AG170" s="1">
        <v>5.6479999999999997</v>
      </c>
      <c r="AH170" s="1">
        <v>6.5309999999999997</v>
      </c>
      <c r="AI170" s="1">
        <v>5.7350000000000003</v>
      </c>
      <c r="AJ170" s="1">
        <v>3.847</v>
      </c>
      <c r="AK170" s="1">
        <v>-2.7679999999999998</v>
      </c>
      <c r="AL170" s="1">
        <v>3.8580000000000001</v>
      </c>
      <c r="AM170" s="1">
        <v>-3.214</v>
      </c>
      <c r="AN170" s="1">
        <v>-17.004999999999999</v>
      </c>
      <c r="AO170" s="1">
        <v>1.9550000000000001</v>
      </c>
      <c r="AP170" s="1">
        <v>4.6609999999999996</v>
      </c>
      <c r="AQ170" s="1">
        <v>1.91</v>
      </c>
      <c r="AR170" s="1">
        <v>3.468</v>
      </c>
      <c r="AS170" s="1">
        <v>0.70899999999999996</v>
      </c>
      <c r="AT170" s="1">
        <v>-2.2949999999999999</v>
      </c>
      <c r="AU170" s="1">
        <v>-2.5219999999999998</v>
      </c>
      <c r="AV170" s="1">
        <f t="shared" si="6"/>
        <v>-8.3800000000000008</v>
      </c>
      <c r="AW170" s="1">
        <f t="shared" si="7"/>
        <v>0.75800000000000001</v>
      </c>
      <c r="AX170" s="1">
        <f t="shared" si="8"/>
        <v>1.3520000000000001</v>
      </c>
      <c r="AY170" s="1">
        <v>2.706</v>
      </c>
      <c r="AZ170" s="1">
        <v>3.6469999999999998</v>
      </c>
      <c r="BA170" s="1">
        <v>4.5419999999999998</v>
      </c>
      <c r="BB170" s="1">
        <v>2019</v>
      </c>
      <c r="BC170" s="219">
        <v>0</v>
      </c>
      <c r="BD170" t="s">
        <v>352</v>
      </c>
      <c r="BG170" s="1">
        <v>-8.3800000000000008</v>
      </c>
      <c r="BH170" s="1">
        <v>0.75800000000000001</v>
      </c>
      <c r="BI170" s="1">
        <v>1.3520000000000001</v>
      </c>
    </row>
    <row r="171" spans="1:61">
      <c r="A171" t="s">
        <v>354</v>
      </c>
      <c r="B171" t="s">
        <v>353</v>
      </c>
      <c r="C171">
        <v>0</v>
      </c>
      <c r="D171" t="s">
        <v>26</v>
      </c>
      <c r="E171" t="s">
        <v>27</v>
      </c>
      <c r="F171" t="s">
        <v>28</v>
      </c>
      <c r="G171" t="s">
        <v>24</v>
      </c>
      <c r="H171" s="1">
        <v>-6.5</v>
      </c>
      <c r="I171" s="1">
        <v>1.9</v>
      </c>
      <c r="J171" s="1">
        <v>-6.3</v>
      </c>
      <c r="K171" s="1">
        <v>-5.0999999999999996</v>
      </c>
      <c r="L171" s="1">
        <v>-3</v>
      </c>
      <c r="M171" s="1">
        <v>-0.9</v>
      </c>
      <c r="N171" s="1">
        <v>-2.4</v>
      </c>
      <c r="O171" s="1">
        <v>-8.8000000000000007</v>
      </c>
      <c r="P171" s="1">
        <v>10.8</v>
      </c>
      <c r="Q171" s="1">
        <v>2.2999999999999998</v>
      </c>
      <c r="R171" s="1">
        <v>-1.5</v>
      </c>
      <c r="S171" s="1">
        <v>-13.798999999999999</v>
      </c>
      <c r="T171" s="1">
        <v>3.9</v>
      </c>
      <c r="U171" s="1">
        <v>-2.2000000000000002</v>
      </c>
      <c r="V171" s="1">
        <v>-7</v>
      </c>
      <c r="W171" s="1">
        <v>11.3</v>
      </c>
      <c r="X171" s="1">
        <v>11.2</v>
      </c>
      <c r="Y171" s="1">
        <v>7</v>
      </c>
      <c r="Z171" s="1">
        <v>2.2000000000000002</v>
      </c>
      <c r="AA171" s="1">
        <v>-0.9</v>
      </c>
      <c r="AB171" s="1">
        <v>-0.1</v>
      </c>
      <c r="AC171" s="1">
        <v>4.9020000000000001</v>
      </c>
      <c r="AD171" s="1">
        <v>3.7469999999999999</v>
      </c>
      <c r="AE171" s="1">
        <v>6.19</v>
      </c>
      <c r="AF171" s="1">
        <v>7.3049999999999997</v>
      </c>
      <c r="AG171" s="1">
        <v>4.9189999999999996</v>
      </c>
      <c r="AH171" s="1">
        <v>5.7670000000000003</v>
      </c>
      <c r="AI171" s="1">
        <v>5.0990000000000002</v>
      </c>
      <c r="AJ171" s="1">
        <v>4.149</v>
      </c>
      <c r="AK171" s="1">
        <v>3.0169999999999999</v>
      </c>
      <c r="AL171" s="1">
        <v>5.1630000000000003</v>
      </c>
      <c r="AM171" s="1">
        <v>5.8470000000000004</v>
      </c>
      <c r="AN171" s="1">
        <v>2.6970000000000001</v>
      </c>
      <c r="AO171" s="1">
        <v>2.931</v>
      </c>
      <c r="AP171" s="1">
        <v>0.254</v>
      </c>
      <c r="AQ171" s="1">
        <v>-3.4140000000000001</v>
      </c>
      <c r="AR171" s="1">
        <v>-5.56</v>
      </c>
      <c r="AS171" s="1">
        <v>1.762</v>
      </c>
      <c r="AT171" s="1">
        <v>2.58</v>
      </c>
      <c r="AU171" s="1">
        <v>0.26800000000000002</v>
      </c>
      <c r="AV171" s="1">
        <f t="shared" si="6"/>
        <v>-13.08</v>
      </c>
      <c r="AW171" s="1">
        <f t="shared" si="7"/>
        <v>1.49</v>
      </c>
      <c r="AX171" s="1">
        <f t="shared" si="8"/>
        <v>1.97</v>
      </c>
      <c r="AY171" s="1">
        <v>2.81</v>
      </c>
      <c r="AZ171" s="1">
        <v>2.99</v>
      </c>
      <c r="BA171" s="1">
        <v>2.09</v>
      </c>
      <c r="BB171" s="1">
        <v>2018</v>
      </c>
      <c r="BC171" s="219">
        <v>0</v>
      </c>
      <c r="BD171" t="s">
        <v>354</v>
      </c>
      <c r="BG171" s="1">
        <v>-13.08</v>
      </c>
      <c r="BH171" s="1">
        <v>1.49</v>
      </c>
      <c r="BI171" s="1">
        <v>1.97</v>
      </c>
    </row>
    <row r="172" spans="1:61">
      <c r="A172" t="s">
        <v>356</v>
      </c>
      <c r="B172" t="s">
        <v>355</v>
      </c>
      <c r="C172">
        <v>1</v>
      </c>
      <c r="D172" t="s">
        <v>26</v>
      </c>
      <c r="E172" t="s">
        <v>27</v>
      </c>
      <c r="F172" t="s">
        <v>28</v>
      </c>
      <c r="G172" t="s">
        <v>24</v>
      </c>
      <c r="H172" s="1">
        <v>4.5549999999999997</v>
      </c>
      <c r="I172" s="1">
        <v>4.54</v>
      </c>
      <c r="J172" s="1">
        <v>1.397</v>
      </c>
      <c r="K172" s="1">
        <v>2.0579999999999998</v>
      </c>
      <c r="L172" s="1">
        <v>4.3470000000000004</v>
      </c>
      <c r="M172" s="1">
        <v>2.3260000000000001</v>
      </c>
      <c r="N172" s="1">
        <v>2.9710000000000001</v>
      </c>
      <c r="O172" s="1">
        <v>3.302</v>
      </c>
      <c r="P172" s="1">
        <v>2.468</v>
      </c>
      <c r="Q172" s="1">
        <v>2.6579999999999999</v>
      </c>
      <c r="R172" s="1">
        <v>0.751</v>
      </c>
      <c r="S172" s="1">
        <v>-1.103</v>
      </c>
      <c r="T172" s="1">
        <v>-0.93500000000000005</v>
      </c>
      <c r="U172" s="1">
        <v>-1.829</v>
      </c>
      <c r="V172" s="1">
        <v>3.93</v>
      </c>
      <c r="W172" s="1">
        <v>3.9350000000000001</v>
      </c>
      <c r="X172" s="1">
        <v>1.579</v>
      </c>
      <c r="Y172" s="1">
        <v>3.0710000000000002</v>
      </c>
      <c r="Z172" s="1">
        <v>4.3120000000000003</v>
      </c>
      <c r="AA172" s="1">
        <v>4.2469999999999999</v>
      </c>
      <c r="AB172" s="1">
        <v>4.766</v>
      </c>
      <c r="AC172" s="1">
        <v>1.4490000000000001</v>
      </c>
      <c r="AD172" s="1">
        <v>2.1970000000000001</v>
      </c>
      <c r="AE172" s="1">
        <v>2.31</v>
      </c>
      <c r="AF172" s="1">
        <v>4.3369999999999997</v>
      </c>
      <c r="AG172" s="1">
        <v>2.859</v>
      </c>
      <c r="AH172" s="1">
        <v>4.6630000000000003</v>
      </c>
      <c r="AI172" s="1">
        <v>3.4390000000000001</v>
      </c>
      <c r="AJ172" s="1">
        <v>-0.45100000000000001</v>
      </c>
      <c r="AK172" s="1">
        <v>-4.34</v>
      </c>
      <c r="AL172" s="1">
        <v>5.952</v>
      </c>
      <c r="AM172" s="1">
        <v>3.1949999999999998</v>
      </c>
      <c r="AN172" s="1">
        <v>-0.58799999999999997</v>
      </c>
      <c r="AO172" s="1">
        <v>1.1879999999999999</v>
      </c>
      <c r="AP172" s="1">
        <v>2.6579999999999999</v>
      </c>
      <c r="AQ172" s="1">
        <v>4.4889999999999999</v>
      </c>
      <c r="AR172" s="1">
        <v>2.0710000000000002</v>
      </c>
      <c r="AS172" s="1">
        <v>2.5680000000000001</v>
      </c>
      <c r="AT172" s="1">
        <v>1.95</v>
      </c>
      <c r="AU172" s="1">
        <v>1.2609999999999999</v>
      </c>
      <c r="AV172" s="1">
        <f t="shared" si="6"/>
        <v>-4.7160000000000002</v>
      </c>
      <c r="AW172" s="1">
        <f t="shared" si="7"/>
        <v>3.4670000000000001</v>
      </c>
      <c r="AX172" s="1">
        <f t="shared" si="8"/>
        <v>2.9420000000000002</v>
      </c>
      <c r="AY172" s="1">
        <v>2.3610000000000002</v>
      </c>
      <c r="AZ172" s="1">
        <v>2.08</v>
      </c>
      <c r="BA172" s="1">
        <v>2.0390000000000001</v>
      </c>
      <c r="BB172" s="1">
        <v>2019</v>
      </c>
      <c r="BC172" s="219">
        <v>0</v>
      </c>
      <c r="BD172" t="s">
        <v>356</v>
      </c>
      <c r="BG172" s="1">
        <v>-4.7160000000000002</v>
      </c>
      <c r="BH172" s="1">
        <v>3.4670000000000001</v>
      </c>
      <c r="BI172" s="1">
        <v>2.9420000000000002</v>
      </c>
    </row>
    <row r="173" spans="1:61">
      <c r="A173" t="s">
        <v>358</v>
      </c>
      <c r="B173" t="s">
        <v>357</v>
      </c>
      <c r="C173">
        <v>1</v>
      </c>
      <c r="D173" t="s">
        <v>26</v>
      </c>
      <c r="E173" t="s">
        <v>27</v>
      </c>
      <c r="F173" t="s">
        <v>28</v>
      </c>
      <c r="G173" t="s">
        <v>24</v>
      </c>
      <c r="H173" s="1">
        <v>5.1100000000000003</v>
      </c>
      <c r="I173" s="1">
        <v>1.6020000000000001</v>
      </c>
      <c r="J173" s="1">
        <v>-1.302</v>
      </c>
      <c r="K173" s="1">
        <v>0.60299999999999998</v>
      </c>
      <c r="L173" s="1">
        <v>3.0990000000000002</v>
      </c>
      <c r="M173" s="1">
        <v>3.65</v>
      </c>
      <c r="N173" s="1">
        <v>1.8580000000000001</v>
      </c>
      <c r="O173" s="1">
        <v>1.5820000000000001</v>
      </c>
      <c r="P173" s="1">
        <v>3.3109999999999999</v>
      </c>
      <c r="Q173" s="1">
        <v>4.3920000000000003</v>
      </c>
      <c r="R173" s="1">
        <v>3.5659999999999998</v>
      </c>
      <c r="S173" s="1">
        <v>-0.81599999999999995</v>
      </c>
      <c r="T173" s="1">
        <v>-0.16800000000000001</v>
      </c>
      <c r="U173" s="1">
        <v>-0.124</v>
      </c>
      <c r="V173" s="1">
        <v>1.3240000000000001</v>
      </c>
      <c r="W173" s="1">
        <v>0.53400000000000003</v>
      </c>
      <c r="X173" s="1">
        <v>0.53300000000000003</v>
      </c>
      <c r="Y173" s="1">
        <v>2.3290000000000002</v>
      </c>
      <c r="Z173" s="1">
        <v>2.9319999999999999</v>
      </c>
      <c r="AA173" s="1">
        <v>1.6539999999999999</v>
      </c>
      <c r="AB173" s="1">
        <v>4.0720000000000001</v>
      </c>
      <c r="AC173" s="1">
        <v>1.288</v>
      </c>
      <c r="AD173" s="1">
        <v>0.18099999999999999</v>
      </c>
      <c r="AE173" s="1">
        <v>7.4999999999999997E-2</v>
      </c>
      <c r="AF173" s="1">
        <v>2.6230000000000002</v>
      </c>
      <c r="AG173" s="1">
        <v>3.161</v>
      </c>
      <c r="AH173" s="1">
        <v>4.0759999999999996</v>
      </c>
      <c r="AI173" s="1">
        <v>4.1070000000000002</v>
      </c>
      <c r="AJ173" s="1">
        <v>2.1110000000000002</v>
      </c>
      <c r="AK173" s="1">
        <v>-2.2290000000000001</v>
      </c>
      <c r="AL173" s="1">
        <v>2.8740000000000001</v>
      </c>
      <c r="AM173" s="1">
        <v>1.8340000000000001</v>
      </c>
      <c r="AN173" s="1">
        <v>1.006</v>
      </c>
      <c r="AO173" s="1">
        <v>1.879</v>
      </c>
      <c r="AP173" s="1">
        <v>2.4820000000000002</v>
      </c>
      <c r="AQ173" s="1">
        <v>1.2649999999999999</v>
      </c>
      <c r="AR173" s="1">
        <v>1.7110000000000001</v>
      </c>
      <c r="AS173" s="1">
        <v>1.8640000000000001</v>
      </c>
      <c r="AT173" s="1">
        <v>2.7389999999999999</v>
      </c>
      <c r="AU173" s="1">
        <v>1.248</v>
      </c>
      <c r="AV173" s="1">
        <f t="shared" si="6"/>
        <v>-5.3040000000000003</v>
      </c>
      <c r="AW173" s="1">
        <f t="shared" si="7"/>
        <v>3.581</v>
      </c>
      <c r="AX173" s="1">
        <f t="shared" si="8"/>
        <v>2.08</v>
      </c>
      <c r="AY173" s="1">
        <v>1.421</v>
      </c>
      <c r="AZ173" s="1">
        <v>1.91</v>
      </c>
      <c r="BA173" s="1">
        <v>1.306</v>
      </c>
      <c r="BB173" s="1">
        <v>2019</v>
      </c>
      <c r="BC173" s="219">
        <v>0</v>
      </c>
      <c r="BD173" t="s">
        <v>358</v>
      </c>
      <c r="BG173" s="1">
        <v>-5.3040000000000003</v>
      </c>
      <c r="BH173" s="1">
        <v>3.581</v>
      </c>
      <c r="BI173" s="1">
        <v>2.08</v>
      </c>
    </row>
    <row r="174" spans="1:61">
      <c r="A174" t="s">
        <v>360</v>
      </c>
      <c r="B174" t="s">
        <v>359</v>
      </c>
      <c r="C174">
        <v>0</v>
      </c>
      <c r="D174" t="s">
        <v>26</v>
      </c>
      <c r="E174" t="s">
        <v>27</v>
      </c>
      <c r="F174" t="s">
        <v>28</v>
      </c>
      <c r="G174" t="s">
        <v>24</v>
      </c>
      <c r="H174" s="1">
        <v>10.493</v>
      </c>
      <c r="I174" s="1">
        <v>8.4629999999999992</v>
      </c>
      <c r="J174" s="1">
        <v>2.5830000000000002</v>
      </c>
      <c r="K174" s="1">
        <v>1.605</v>
      </c>
      <c r="L174" s="1">
        <v>-6.4980000000000002</v>
      </c>
      <c r="M174" s="1">
        <v>7.2960000000000003</v>
      </c>
      <c r="N174" s="1">
        <v>-4.7569999999999997</v>
      </c>
      <c r="O174" s="1">
        <v>1.2509999999999999</v>
      </c>
      <c r="P174" s="1">
        <v>12.721</v>
      </c>
      <c r="Q174" s="1">
        <v>-6.0670000000000002</v>
      </c>
      <c r="R174" s="1">
        <v>10.358000000000001</v>
      </c>
      <c r="S174" s="1">
        <v>10.727</v>
      </c>
      <c r="T174" s="1">
        <v>13.246</v>
      </c>
      <c r="U174" s="1">
        <v>7.4089999999999998</v>
      </c>
      <c r="V174" s="1">
        <v>5.5339999999999998</v>
      </c>
      <c r="W174" s="1">
        <v>5.423</v>
      </c>
      <c r="X174" s="1">
        <v>2.9660000000000002</v>
      </c>
      <c r="Y174" s="1">
        <v>-1.0900000000000001</v>
      </c>
      <c r="Z174" s="1">
        <v>5.5540000000000003</v>
      </c>
      <c r="AA174" s="1">
        <v>-3.121</v>
      </c>
      <c r="AB174" s="1">
        <v>2.2949999999999999</v>
      </c>
      <c r="AC174" s="1">
        <v>3.68</v>
      </c>
      <c r="AD174" s="1">
        <v>5.8970000000000002</v>
      </c>
      <c r="AE174" s="1">
        <v>-2.0369999999999999</v>
      </c>
      <c r="AF174" s="1">
        <v>6.9029999999999996</v>
      </c>
      <c r="AG174" s="1">
        <v>6.2149999999999999</v>
      </c>
      <c r="AH174" s="1">
        <v>5.0460000000000003</v>
      </c>
      <c r="AI174" s="1">
        <v>5.6749999999999998</v>
      </c>
      <c r="AJ174" s="1">
        <v>4.4770000000000003</v>
      </c>
      <c r="AK174" s="1">
        <v>5.9119999999999999</v>
      </c>
      <c r="AL174" s="1">
        <v>3.44</v>
      </c>
      <c r="AM174" s="1" t="s">
        <v>29</v>
      </c>
      <c r="AN174" s="1" t="s">
        <v>29</v>
      </c>
      <c r="AO174" s="1" t="s">
        <v>29</v>
      </c>
      <c r="AP174" s="1" t="s">
        <v>29</v>
      </c>
      <c r="AQ174" s="1" t="s">
        <v>29</v>
      </c>
      <c r="AR174" s="1" t="s">
        <v>29</v>
      </c>
      <c r="AS174" s="1" t="s">
        <v>29</v>
      </c>
      <c r="AT174" s="1" t="s">
        <v>29</v>
      </c>
      <c r="AU174" s="1" t="s">
        <v>29</v>
      </c>
      <c r="AV174" s="1" t="str">
        <f t="shared" si="6"/>
        <v>n/a</v>
      </c>
      <c r="AW174" s="1" t="str">
        <f t="shared" si="7"/>
        <v>n/a</v>
      </c>
      <c r="AX174" s="1" t="str">
        <f t="shared" si="8"/>
        <v>n/a</v>
      </c>
      <c r="AY174" s="1" t="s">
        <v>29</v>
      </c>
      <c r="AZ174" s="1" t="s">
        <v>29</v>
      </c>
      <c r="BA174" s="1" t="s">
        <v>29</v>
      </c>
      <c r="BB174" s="1">
        <v>2010</v>
      </c>
      <c r="BC174" s="219">
        <v>0</v>
      </c>
      <c r="BD174" t="s">
        <v>360</v>
      </c>
      <c r="BG174" s="1" t="s">
        <v>29</v>
      </c>
      <c r="BH174" s="1" t="s">
        <v>29</v>
      </c>
      <c r="BI174" s="1" t="s">
        <v>29</v>
      </c>
    </row>
    <row r="175" spans="1:61">
      <c r="A175" t="s">
        <v>362</v>
      </c>
      <c r="B175" t="s">
        <v>361</v>
      </c>
      <c r="C175">
        <v>0</v>
      </c>
      <c r="D175" t="s">
        <v>26</v>
      </c>
      <c r="E175" t="s">
        <v>27</v>
      </c>
      <c r="F175" t="s">
        <v>28</v>
      </c>
      <c r="G175" t="s">
        <v>24</v>
      </c>
      <c r="H175" s="1">
        <v>8.0389999999999997</v>
      </c>
      <c r="I175" s="1">
        <v>7.1</v>
      </c>
      <c r="J175" s="1">
        <v>4.8099999999999996</v>
      </c>
      <c r="K175" s="1">
        <v>9.0229999999999997</v>
      </c>
      <c r="L175" s="1">
        <v>10.048999999999999</v>
      </c>
      <c r="M175" s="1">
        <v>4.8070000000000004</v>
      </c>
      <c r="N175" s="1">
        <v>11.512</v>
      </c>
      <c r="O175" s="1">
        <v>12.750999999999999</v>
      </c>
      <c r="P175" s="1">
        <v>8.0239999999999991</v>
      </c>
      <c r="Q175" s="1">
        <v>8.7219999999999995</v>
      </c>
      <c r="R175" s="1">
        <v>5.5410000000000004</v>
      </c>
      <c r="S175" s="1">
        <v>8.3719999999999999</v>
      </c>
      <c r="T175" s="1">
        <v>8.31</v>
      </c>
      <c r="U175" s="1">
        <v>6.8140000000000001</v>
      </c>
      <c r="V175" s="1">
        <v>7.5030000000000001</v>
      </c>
      <c r="W175" s="1">
        <v>6.4989999999999997</v>
      </c>
      <c r="X175" s="1">
        <v>6.1769999999999996</v>
      </c>
      <c r="Y175" s="1">
        <v>6.0510000000000002</v>
      </c>
      <c r="Z175" s="1">
        <v>4.2050000000000001</v>
      </c>
      <c r="AA175" s="1">
        <v>6.7320000000000002</v>
      </c>
      <c r="AB175" s="1">
        <v>6.3140000000000001</v>
      </c>
      <c r="AC175" s="1">
        <v>-1.4019999999999999</v>
      </c>
      <c r="AD175" s="1">
        <v>5.4809999999999999</v>
      </c>
      <c r="AE175" s="1">
        <v>4.2249999999999996</v>
      </c>
      <c r="AF175" s="1">
        <v>6.952</v>
      </c>
      <c r="AG175" s="1">
        <v>5.383</v>
      </c>
      <c r="AH175" s="1">
        <v>5.7709999999999999</v>
      </c>
      <c r="AI175" s="1">
        <v>6.851</v>
      </c>
      <c r="AJ175" s="1">
        <v>0.79900000000000004</v>
      </c>
      <c r="AK175" s="1">
        <v>-1.613</v>
      </c>
      <c r="AL175" s="1">
        <v>10.244999999999999</v>
      </c>
      <c r="AM175" s="1">
        <v>3.6739999999999999</v>
      </c>
      <c r="AN175" s="1">
        <v>2.222</v>
      </c>
      <c r="AO175" s="1">
        <v>2.484</v>
      </c>
      <c r="AP175" s="1">
        <v>4.7190000000000003</v>
      </c>
      <c r="AQ175" s="1">
        <v>1.466</v>
      </c>
      <c r="AR175" s="1">
        <v>2.165</v>
      </c>
      <c r="AS175" s="1">
        <v>3.3109999999999999</v>
      </c>
      <c r="AT175" s="1">
        <v>2.7450000000000001</v>
      </c>
      <c r="AU175" s="1">
        <v>2.7090000000000001</v>
      </c>
      <c r="AV175" s="1">
        <f t="shared" si="6"/>
        <v>4.8000000000000001E-2</v>
      </c>
      <c r="AW175" s="1">
        <f t="shared" si="7"/>
        <v>3.2240000000000002</v>
      </c>
      <c r="AX175" s="1">
        <f t="shared" si="8"/>
        <v>2.1459999999999999</v>
      </c>
      <c r="AY175" s="1">
        <v>2.1019999999999999</v>
      </c>
      <c r="AZ175" s="1">
        <v>2.0569999999999999</v>
      </c>
      <c r="BA175" s="1">
        <v>2.056</v>
      </c>
      <c r="BB175" s="1">
        <v>2019</v>
      </c>
      <c r="BC175" s="219">
        <v>0</v>
      </c>
      <c r="BD175" t="s">
        <v>362</v>
      </c>
      <c r="BG175" s="1">
        <v>4.8000000000000001E-2</v>
      </c>
      <c r="BH175" s="1">
        <v>3.2240000000000002</v>
      </c>
      <c r="BI175" s="1">
        <v>2.1459999999999999</v>
      </c>
    </row>
    <row r="176" spans="1:61">
      <c r="A176" t="s">
        <v>364</v>
      </c>
      <c r="B176" t="s">
        <v>363</v>
      </c>
      <c r="C176">
        <v>0</v>
      </c>
      <c r="D176" t="s">
        <v>26</v>
      </c>
      <c r="E176" t="s">
        <v>27</v>
      </c>
      <c r="F176" t="s">
        <v>28</v>
      </c>
      <c r="G176" t="s">
        <v>24</v>
      </c>
      <c r="H176" s="1" t="s">
        <v>29</v>
      </c>
      <c r="I176" s="1" t="s">
        <v>29</v>
      </c>
      <c r="J176" s="1" t="s">
        <v>29</v>
      </c>
      <c r="K176" s="1" t="s">
        <v>29</v>
      </c>
      <c r="L176" s="1" t="s">
        <v>29</v>
      </c>
      <c r="M176" s="1" t="s">
        <v>29</v>
      </c>
      <c r="N176" s="1" t="s">
        <v>29</v>
      </c>
      <c r="O176" s="1" t="s">
        <v>29</v>
      </c>
      <c r="P176" s="1" t="s">
        <v>29</v>
      </c>
      <c r="Q176" s="1" t="s">
        <v>29</v>
      </c>
      <c r="R176" s="1" t="s">
        <v>29</v>
      </c>
      <c r="S176" s="1" t="s">
        <v>29</v>
      </c>
      <c r="T176" s="1" t="s">
        <v>29</v>
      </c>
      <c r="U176" s="1">
        <v>-11.099</v>
      </c>
      <c r="V176" s="1">
        <v>-21.401</v>
      </c>
      <c r="W176" s="1">
        <v>-12.497999999999999</v>
      </c>
      <c r="X176" s="1">
        <v>-4.3680000000000003</v>
      </c>
      <c r="Y176" s="1">
        <v>1.7</v>
      </c>
      <c r="Z176" s="1">
        <v>5.3</v>
      </c>
      <c r="AA176" s="1">
        <v>3.6989999999999998</v>
      </c>
      <c r="AB176" s="1">
        <v>8.3000000000000007</v>
      </c>
      <c r="AC176" s="1">
        <v>10.199999999999999</v>
      </c>
      <c r="AD176" s="1">
        <v>9.1</v>
      </c>
      <c r="AE176" s="1">
        <v>10.199999999999999</v>
      </c>
      <c r="AF176" s="1">
        <v>10.6</v>
      </c>
      <c r="AG176" s="1">
        <v>6.7</v>
      </c>
      <c r="AH176" s="1">
        <v>7</v>
      </c>
      <c r="AI176" s="1">
        <v>7.8</v>
      </c>
      <c r="AJ176" s="1">
        <v>7.9</v>
      </c>
      <c r="AK176" s="1">
        <v>3.9</v>
      </c>
      <c r="AL176" s="1">
        <v>6.5</v>
      </c>
      <c r="AM176" s="1">
        <v>7.4</v>
      </c>
      <c r="AN176" s="1">
        <v>7.5</v>
      </c>
      <c r="AO176" s="1">
        <v>7.4</v>
      </c>
      <c r="AP176" s="1">
        <v>6.7</v>
      </c>
      <c r="AQ176" s="1">
        <v>6</v>
      </c>
      <c r="AR176" s="1">
        <v>6.9</v>
      </c>
      <c r="AS176" s="1">
        <v>7.1</v>
      </c>
      <c r="AT176" s="1">
        <v>7.3</v>
      </c>
      <c r="AU176" s="1">
        <v>7.5</v>
      </c>
      <c r="AV176" s="1">
        <f t="shared" si="6"/>
        <v>1</v>
      </c>
      <c r="AW176" s="1">
        <f t="shared" si="7"/>
        <v>6</v>
      </c>
      <c r="AX176" s="1">
        <f t="shared" si="8"/>
        <v>4.5</v>
      </c>
      <c r="AY176" s="1">
        <v>4</v>
      </c>
      <c r="AZ176" s="1">
        <v>4</v>
      </c>
      <c r="BA176" s="1">
        <v>4</v>
      </c>
      <c r="BB176" s="1">
        <v>2018</v>
      </c>
      <c r="BC176" s="219">
        <v>0</v>
      </c>
      <c r="BD176" t="s">
        <v>364</v>
      </c>
      <c r="BG176" s="1">
        <v>1</v>
      </c>
      <c r="BH176" s="1">
        <v>6</v>
      </c>
      <c r="BI176" s="1">
        <v>4.5</v>
      </c>
    </row>
    <row r="177" spans="1:61">
      <c r="A177" t="s">
        <v>366</v>
      </c>
      <c r="B177" t="s">
        <v>365</v>
      </c>
      <c r="C177">
        <v>0</v>
      </c>
      <c r="D177" t="s">
        <v>26</v>
      </c>
      <c r="E177" t="s">
        <v>27</v>
      </c>
      <c r="F177" t="s">
        <v>28</v>
      </c>
      <c r="G177" t="s">
        <v>24</v>
      </c>
      <c r="H177" s="1">
        <v>3.266</v>
      </c>
      <c r="I177" s="1">
        <v>0.5</v>
      </c>
      <c r="J177" s="1">
        <v>0.6</v>
      </c>
      <c r="K177" s="1">
        <v>2.4</v>
      </c>
      <c r="L177" s="1">
        <v>3.4</v>
      </c>
      <c r="M177" s="1">
        <v>4.5999999999999996</v>
      </c>
      <c r="N177" s="1">
        <v>6.6</v>
      </c>
      <c r="O177" s="1">
        <v>5.9</v>
      </c>
      <c r="P177" s="1">
        <v>4.4000000000000004</v>
      </c>
      <c r="Q177" s="1">
        <v>3.8</v>
      </c>
      <c r="R177" s="1">
        <v>7.0449999999999999</v>
      </c>
      <c r="S177" s="1">
        <v>2.0720000000000001</v>
      </c>
      <c r="T177" s="1">
        <v>0.58399999999999996</v>
      </c>
      <c r="U177" s="1">
        <v>1.206</v>
      </c>
      <c r="V177" s="1">
        <v>1.5669999999999999</v>
      </c>
      <c r="W177" s="1">
        <v>3.5710000000000002</v>
      </c>
      <c r="X177" s="1">
        <v>4.5439999999999996</v>
      </c>
      <c r="Y177" s="1">
        <v>3.5249999999999999</v>
      </c>
      <c r="Z177" s="1">
        <v>3.7080000000000002</v>
      </c>
      <c r="AA177" s="1">
        <v>4.84</v>
      </c>
      <c r="AB177" s="1">
        <v>4.9340000000000002</v>
      </c>
      <c r="AC177" s="1">
        <v>5.9980000000000002</v>
      </c>
      <c r="AD177" s="1">
        <v>7.1639999999999997</v>
      </c>
      <c r="AE177" s="1">
        <v>6.8860000000000001</v>
      </c>
      <c r="AF177" s="1">
        <v>7.8280000000000003</v>
      </c>
      <c r="AG177" s="1">
        <v>7.37</v>
      </c>
      <c r="AH177" s="1">
        <v>4.6609999999999996</v>
      </c>
      <c r="AI177" s="1">
        <v>8.4640000000000004</v>
      </c>
      <c r="AJ177" s="1">
        <v>5.5670000000000002</v>
      </c>
      <c r="AK177" s="1">
        <v>5.3819999999999997</v>
      </c>
      <c r="AL177" s="1">
        <v>6.359</v>
      </c>
      <c r="AM177" s="1">
        <v>7.9050000000000002</v>
      </c>
      <c r="AN177" s="1">
        <v>5.141</v>
      </c>
      <c r="AO177" s="1">
        <v>6.782</v>
      </c>
      <c r="AP177" s="1">
        <v>6.7320000000000002</v>
      </c>
      <c r="AQ177" s="1">
        <v>6.1609999999999996</v>
      </c>
      <c r="AR177" s="1">
        <v>6.867</v>
      </c>
      <c r="AS177" s="1">
        <v>6.7729999999999997</v>
      </c>
      <c r="AT177" s="1">
        <v>6.9589999999999996</v>
      </c>
      <c r="AU177" s="1">
        <v>6.9710000000000001</v>
      </c>
      <c r="AV177" s="1">
        <f t="shared" si="6"/>
        <v>1.903</v>
      </c>
      <c r="AW177" s="1">
        <f t="shared" si="7"/>
        <v>3.5990000000000002</v>
      </c>
      <c r="AX177" s="1">
        <f t="shared" si="8"/>
        <v>6.12</v>
      </c>
      <c r="AY177" s="1">
        <v>6.4580000000000002</v>
      </c>
      <c r="AZ177" s="1">
        <v>6.5919999999999996</v>
      </c>
      <c r="BA177" s="1">
        <v>6.6719999999999997</v>
      </c>
      <c r="BB177" s="1">
        <v>2018</v>
      </c>
      <c r="BC177" s="219">
        <v>0</v>
      </c>
      <c r="BD177" t="s">
        <v>366</v>
      </c>
      <c r="BG177" s="1">
        <v>1.903</v>
      </c>
      <c r="BH177" s="1">
        <v>3.5990000000000002</v>
      </c>
      <c r="BI177" s="1">
        <v>6.12</v>
      </c>
    </row>
    <row r="178" spans="1:61">
      <c r="A178" t="s">
        <v>368</v>
      </c>
      <c r="B178" t="s">
        <v>367</v>
      </c>
      <c r="C178">
        <v>0</v>
      </c>
      <c r="D178" t="s">
        <v>26</v>
      </c>
      <c r="E178" t="s">
        <v>27</v>
      </c>
      <c r="F178" t="s">
        <v>28</v>
      </c>
      <c r="G178" t="s">
        <v>24</v>
      </c>
      <c r="H178" s="1">
        <v>4.601</v>
      </c>
      <c r="I178" s="1">
        <v>5.91</v>
      </c>
      <c r="J178" s="1">
        <v>5.3529999999999998</v>
      </c>
      <c r="K178" s="1">
        <v>5.5810000000000004</v>
      </c>
      <c r="L178" s="1">
        <v>5.76</v>
      </c>
      <c r="M178" s="1">
        <v>4.6429999999999998</v>
      </c>
      <c r="N178" s="1">
        <v>5.5339999999999998</v>
      </c>
      <c r="O178" s="1">
        <v>9.5190000000000001</v>
      </c>
      <c r="P178" s="1">
        <v>13.288</v>
      </c>
      <c r="Q178" s="1">
        <v>12.194000000000001</v>
      </c>
      <c r="R178" s="1">
        <v>11.622999999999999</v>
      </c>
      <c r="S178" s="1">
        <v>8.4030000000000005</v>
      </c>
      <c r="T178" s="1">
        <v>9.23</v>
      </c>
      <c r="U178" s="1">
        <v>8.6750000000000007</v>
      </c>
      <c r="V178" s="1">
        <v>7.9969999999999999</v>
      </c>
      <c r="W178" s="1">
        <v>8.1199999999999992</v>
      </c>
      <c r="X178" s="1">
        <v>5.6520000000000001</v>
      </c>
      <c r="Y178" s="1">
        <v>-2.754</v>
      </c>
      <c r="Z178" s="1">
        <v>-7.6340000000000003</v>
      </c>
      <c r="AA178" s="1">
        <v>4.5720000000000001</v>
      </c>
      <c r="AB178" s="1">
        <v>4.4560000000000004</v>
      </c>
      <c r="AC178" s="1">
        <v>3.444</v>
      </c>
      <c r="AD178" s="1">
        <v>6.149</v>
      </c>
      <c r="AE178" s="1">
        <v>7.1890000000000001</v>
      </c>
      <c r="AF178" s="1">
        <v>6.2889999999999997</v>
      </c>
      <c r="AG178" s="1">
        <v>4.1879999999999997</v>
      </c>
      <c r="AH178" s="1">
        <v>4.968</v>
      </c>
      <c r="AI178" s="1">
        <v>5.4349999999999996</v>
      </c>
      <c r="AJ178" s="1">
        <v>1.726</v>
      </c>
      <c r="AK178" s="1">
        <v>-0.69099999999999995</v>
      </c>
      <c r="AL178" s="1">
        <v>7.5129999999999999</v>
      </c>
      <c r="AM178" s="1">
        <v>0.84</v>
      </c>
      <c r="AN178" s="1">
        <v>7.2430000000000003</v>
      </c>
      <c r="AO178" s="1">
        <v>2.6869999999999998</v>
      </c>
      <c r="AP178" s="1">
        <v>0.98399999999999999</v>
      </c>
      <c r="AQ178" s="1">
        <v>3.1339999999999999</v>
      </c>
      <c r="AR178" s="1">
        <v>3.4289999999999998</v>
      </c>
      <c r="AS178" s="1">
        <v>4.0659999999999998</v>
      </c>
      <c r="AT178" s="1">
        <v>4.1509999999999998</v>
      </c>
      <c r="AU178" s="1">
        <v>2.355</v>
      </c>
      <c r="AV178" s="1">
        <f t="shared" si="6"/>
        <v>-6.6</v>
      </c>
      <c r="AW178" s="1">
        <f t="shared" si="7"/>
        <v>2.7</v>
      </c>
      <c r="AX178" s="1">
        <f t="shared" si="8"/>
        <v>4.5999999999999996</v>
      </c>
      <c r="AY178" s="1">
        <v>4.2709999999999999</v>
      </c>
      <c r="AZ178" s="1">
        <v>4.2880000000000003</v>
      </c>
      <c r="BA178" s="1">
        <v>3.6739999999999999</v>
      </c>
      <c r="BB178" s="1">
        <v>2018</v>
      </c>
      <c r="BC178" s="219">
        <v>1</v>
      </c>
      <c r="BD178" t="s">
        <v>368</v>
      </c>
      <c r="BG178" s="1">
        <v>-7.1449999999999996</v>
      </c>
      <c r="BH178" s="1">
        <v>4.0010000000000003</v>
      </c>
      <c r="BI178" s="1">
        <v>4.4390000000000001</v>
      </c>
    </row>
    <row r="179" spans="1:61">
      <c r="A179" t="s">
        <v>370</v>
      </c>
      <c r="B179" t="s">
        <v>369</v>
      </c>
      <c r="C179">
        <v>0</v>
      </c>
      <c r="D179" t="s">
        <v>26</v>
      </c>
      <c r="E179" t="s">
        <v>27</v>
      </c>
      <c r="F179" t="s">
        <v>28</v>
      </c>
      <c r="G179" t="s">
        <v>24</v>
      </c>
      <c r="H179" s="1" t="s">
        <v>29</v>
      </c>
      <c r="I179" s="1" t="s">
        <v>29</v>
      </c>
      <c r="J179" s="1" t="s">
        <v>29</v>
      </c>
      <c r="K179" s="1" t="s">
        <v>29</v>
      </c>
      <c r="L179" s="1" t="s">
        <v>29</v>
      </c>
      <c r="M179" s="1" t="s">
        <v>29</v>
      </c>
      <c r="N179" s="1" t="s">
        <v>29</v>
      </c>
      <c r="O179" s="1" t="s">
        <v>29</v>
      </c>
      <c r="P179" s="1" t="s">
        <v>29</v>
      </c>
      <c r="Q179" s="1" t="s">
        <v>29</v>
      </c>
      <c r="R179" s="1" t="s">
        <v>29</v>
      </c>
      <c r="S179" s="1" t="s">
        <v>29</v>
      </c>
      <c r="T179" s="1" t="s">
        <v>29</v>
      </c>
      <c r="U179" s="1" t="s">
        <v>29</v>
      </c>
      <c r="V179" s="1" t="s">
        <v>29</v>
      </c>
      <c r="W179" s="1" t="s">
        <v>29</v>
      </c>
      <c r="X179" s="1" t="s">
        <v>29</v>
      </c>
      <c r="Y179" s="1" t="s">
        <v>29</v>
      </c>
      <c r="Z179" s="1" t="s">
        <v>29</v>
      </c>
      <c r="AA179" s="1" t="s">
        <v>29</v>
      </c>
      <c r="AB179" s="1" t="s">
        <v>29</v>
      </c>
      <c r="AC179" s="1">
        <v>16.347999999999999</v>
      </c>
      <c r="AD179" s="1">
        <v>-6.7009999999999996</v>
      </c>
      <c r="AE179" s="1">
        <v>-2.1819999999999999</v>
      </c>
      <c r="AF179" s="1">
        <v>0.4</v>
      </c>
      <c r="AG179" s="1">
        <v>3.0190000000000001</v>
      </c>
      <c r="AH179" s="1">
        <v>-4.1100000000000003</v>
      </c>
      <c r="AI179" s="1">
        <v>10.228</v>
      </c>
      <c r="AJ179" s="1">
        <v>11.339</v>
      </c>
      <c r="AK179" s="1">
        <v>9.9879999999999995</v>
      </c>
      <c r="AL179" s="1">
        <v>9.4589999999999996</v>
      </c>
      <c r="AM179" s="1">
        <v>5.8070000000000004</v>
      </c>
      <c r="AN179" s="1">
        <v>6.0170000000000003</v>
      </c>
      <c r="AO179" s="1">
        <v>2.125</v>
      </c>
      <c r="AP179" s="1">
        <v>4.4509999999999996</v>
      </c>
      <c r="AQ179" s="1">
        <v>3.056</v>
      </c>
      <c r="AR179" s="1">
        <v>3.5510000000000002</v>
      </c>
      <c r="AS179" s="1">
        <v>-3.7989999999999999</v>
      </c>
      <c r="AT179" s="1">
        <v>-0.78</v>
      </c>
      <c r="AU179" s="1">
        <v>3.1</v>
      </c>
      <c r="AV179" s="1">
        <f t="shared" si="6"/>
        <v>-6.8</v>
      </c>
      <c r="AW179" s="1">
        <f t="shared" si="7"/>
        <v>4</v>
      </c>
      <c r="AX179" s="1">
        <f t="shared" si="8"/>
        <v>4.8</v>
      </c>
      <c r="AY179" s="1">
        <v>2.4</v>
      </c>
      <c r="AZ179" s="1">
        <v>2.6</v>
      </c>
      <c r="BA179" s="1">
        <v>2.5499999999999998</v>
      </c>
      <c r="BB179" s="1">
        <v>2018</v>
      </c>
      <c r="BC179" s="219">
        <v>0</v>
      </c>
      <c r="BD179" t="s">
        <v>370</v>
      </c>
      <c r="BG179" s="1">
        <v>-6.8</v>
      </c>
      <c r="BH179" s="1">
        <v>4</v>
      </c>
      <c r="BI179" s="1">
        <v>4.8</v>
      </c>
    </row>
    <row r="180" spans="1:61">
      <c r="A180" t="s">
        <v>372</v>
      </c>
      <c r="B180" t="s">
        <v>371</v>
      </c>
      <c r="C180">
        <v>0</v>
      </c>
      <c r="D180" t="s">
        <v>26</v>
      </c>
      <c r="E180" t="s">
        <v>27</v>
      </c>
      <c r="F180" t="s">
        <v>28</v>
      </c>
      <c r="G180" t="s">
        <v>24</v>
      </c>
      <c r="H180" s="1">
        <v>-2.2850000000000001</v>
      </c>
      <c r="I180" s="1">
        <v>-3.419</v>
      </c>
      <c r="J180" s="1">
        <v>-3.7080000000000002</v>
      </c>
      <c r="K180" s="1">
        <v>-5.1559999999999997</v>
      </c>
      <c r="L180" s="1">
        <v>5.8810000000000002</v>
      </c>
      <c r="M180" s="1">
        <v>3.7170000000000001</v>
      </c>
      <c r="N180" s="1">
        <v>3.26</v>
      </c>
      <c r="O180" s="1">
        <v>-2.484</v>
      </c>
      <c r="P180" s="1">
        <v>10.124000000000001</v>
      </c>
      <c r="Q180" s="1">
        <v>4.0999999999999996</v>
      </c>
      <c r="R180" s="1">
        <v>5.8970000000000002</v>
      </c>
      <c r="S180" s="1">
        <v>-0.59</v>
      </c>
      <c r="T180" s="1">
        <v>-3.2069999999999999</v>
      </c>
      <c r="U180" s="1">
        <v>-16.318999999999999</v>
      </c>
      <c r="V180" s="1">
        <v>13.93</v>
      </c>
      <c r="W180" s="1">
        <v>19.690999999999999</v>
      </c>
      <c r="X180" s="1">
        <v>-3.871</v>
      </c>
      <c r="Y180" s="1">
        <v>3.8029999999999999</v>
      </c>
      <c r="Z180" s="1">
        <v>-2.2629999999999999</v>
      </c>
      <c r="AA180" s="1">
        <v>2.536</v>
      </c>
      <c r="AB180" s="1">
        <v>-0.96799999999999997</v>
      </c>
      <c r="AC180" s="1">
        <v>0.82299999999999995</v>
      </c>
      <c r="AD180" s="1">
        <v>3.827</v>
      </c>
      <c r="AE180" s="1">
        <v>6.72</v>
      </c>
      <c r="AF180" s="1">
        <v>-0.97899999999999998</v>
      </c>
      <c r="AG180" s="1">
        <v>-4.6660000000000004</v>
      </c>
      <c r="AH180" s="1">
        <v>2.65</v>
      </c>
      <c r="AI180" s="1">
        <v>-1.175</v>
      </c>
      <c r="AJ180" s="1">
        <v>4.0620000000000003</v>
      </c>
      <c r="AK180" s="1">
        <v>5.5380000000000003</v>
      </c>
      <c r="AL180" s="1">
        <v>6.0990000000000002</v>
      </c>
      <c r="AM180" s="1">
        <v>6.3979999999999997</v>
      </c>
      <c r="AN180" s="1">
        <v>6.5439999999999996</v>
      </c>
      <c r="AO180" s="1">
        <v>6.1120000000000001</v>
      </c>
      <c r="AP180" s="1">
        <v>5.9210000000000003</v>
      </c>
      <c r="AQ180" s="1">
        <v>5.7430000000000003</v>
      </c>
      <c r="AR180" s="1">
        <v>5.5590000000000002</v>
      </c>
      <c r="AS180" s="1">
        <v>4.3570000000000002</v>
      </c>
      <c r="AT180" s="1">
        <v>4.91</v>
      </c>
      <c r="AU180" s="1">
        <v>5.3</v>
      </c>
      <c r="AV180" s="1">
        <f t="shared" si="6"/>
        <v>0</v>
      </c>
      <c r="AW180" s="1">
        <f t="shared" si="7"/>
        <v>3</v>
      </c>
      <c r="AX180" s="1">
        <f t="shared" si="8"/>
        <v>4.5</v>
      </c>
      <c r="AY180" s="1">
        <v>5</v>
      </c>
      <c r="AZ180" s="1">
        <v>5.5</v>
      </c>
      <c r="BA180" s="1">
        <v>5.5</v>
      </c>
      <c r="BB180" s="1">
        <v>2016</v>
      </c>
      <c r="BC180" s="219">
        <v>0</v>
      </c>
      <c r="BD180" t="s">
        <v>372</v>
      </c>
      <c r="BG180" s="1">
        <v>0</v>
      </c>
      <c r="BH180" s="1">
        <v>3</v>
      </c>
      <c r="BI180" s="1">
        <v>4.5</v>
      </c>
    </row>
    <row r="181" spans="1:61">
      <c r="A181" t="s">
        <v>374</v>
      </c>
      <c r="B181" t="s">
        <v>373</v>
      </c>
      <c r="C181">
        <v>0</v>
      </c>
      <c r="D181" t="s">
        <v>26</v>
      </c>
      <c r="E181" t="s">
        <v>27</v>
      </c>
      <c r="F181" t="s">
        <v>28</v>
      </c>
      <c r="G181" t="s">
        <v>24</v>
      </c>
      <c r="H181" s="1">
        <v>15.8</v>
      </c>
      <c r="I181" s="1">
        <v>14</v>
      </c>
      <c r="J181" s="1">
        <v>12.8</v>
      </c>
      <c r="K181" s="1">
        <v>5.8</v>
      </c>
      <c r="L181" s="1">
        <v>44.1</v>
      </c>
      <c r="M181" s="1">
        <v>5.6</v>
      </c>
      <c r="N181" s="1">
        <v>8.8000000000000007</v>
      </c>
      <c r="O181" s="1">
        <v>1.7</v>
      </c>
      <c r="P181" s="1">
        <v>-3.5</v>
      </c>
      <c r="Q181" s="1">
        <v>1.1000000000000001</v>
      </c>
      <c r="R181" s="1">
        <v>4.7</v>
      </c>
      <c r="S181" s="1">
        <v>5.9</v>
      </c>
      <c r="T181" s="1">
        <v>-3.8</v>
      </c>
      <c r="U181" s="1">
        <v>-0.1</v>
      </c>
      <c r="V181" s="1">
        <v>1.9790000000000001</v>
      </c>
      <c r="W181" s="1">
        <v>7.93</v>
      </c>
      <c r="X181" s="1">
        <v>0.09</v>
      </c>
      <c r="Y181" s="1">
        <v>-0.63600000000000001</v>
      </c>
      <c r="Z181" s="1">
        <v>2.306</v>
      </c>
      <c r="AA181" s="1">
        <v>2.2959999999999998</v>
      </c>
      <c r="AB181" s="1">
        <v>3.766</v>
      </c>
      <c r="AC181" s="1">
        <v>1.46</v>
      </c>
      <c r="AD181" s="1">
        <v>4.4950000000000001</v>
      </c>
      <c r="AE181" s="1">
        <v>5.6000000000000001E-2</v>
      </c>
      <c r="AF181" s="1">
        <v>-1.885</v>
      </c>
      <c r="AG181" s="1">
        <v>-0.41599999999999998</v>
      </c>
      <c r="AH181" s="1">
        <v>-2.194</v>
      </c>
      <c r="AI181" s="1">
        <v>-2.5</v>
      </c>
      <c r="AJ181" s="1">
        <v>4.75</v>
      </c>
      <c r="AK181" s="1">
        <v>-5.1989999999999998</v>
      </c>
      <c r="AL181" s="1">
        <v>0.80300000000000005</v>
      </c>
      <c r="AM181" s="1">
        <v>6.8179999999999996</v>
      </c>
      <c r="AN181" s="1">
        <v>0.82299999999999995</v>
      </c>
      <c r="AO181" s="1">
        <v>0.312</v>
      </c>
      <c r="AP181" s="1">
        <v>2.0190000000000001</v>
      </c>
      <c r="AQ181" s="1">
        <v>1.1719999999999999</v>
      </c>
      <c r="AR181" s="1">
        <v>6.5709999999999997</v>
      </c>
      <c r="AS181" s="1">
        <v>3.3220000000000001</v>
      </c>
      <c r="AT181" s="1">
        <v>0.30199999999999999</v>
      </c>
      <c r="AU181" s="1">
        <v>0.73199999999999998</v>
      </c>
      <c r="AV181" s="1">
        <f t="shared" si="6"/>
        <v>-2.5390000000000001</v>
      </c>
      <c r="AW181" s="1">
        <f t="shared" si="7"/>
        <v>-3.5459999999999998</v>
      </c>
      <c r="AX181" s="1">
        <f t="shared" si="8"/>
        <v>4.016</v>
      </c>
      <c r="AY181" s="1">
        <v>3.008</v>
      </c>
      <c r="AZ181" s="1">
        <v>2.4510000000000001</v>
      </c>
      <c r="BA181" s="1">
        <v>1.8120000000000001</v>
      </c>
      <c r="BB181" s="1">
        <v>2019</v>
      </c>
      <c r="BC181" s="219">
        <v>0</v>
      </c>
      <c r="BD181" t="s">
        <v>374</v>
      </c>
      <c r="BG181" s="1">
        <v>-2.5390000000000001</v>
      </c>
      <c r="BH181" s="1">
        <v>-3.5459999999999998</v>
      </c>
      <c r="BI181" s="1">
        <v>4.016</v>
      </c>
    </row>
    <row r="182" spans="1:61">
      <c r="A182" t="s">
        <v>376</v>
      </c>
      <c r="B182" t="s">
        <v>375</v>
      </c>
      <c r="C182">
        <v>0</v>
      </c>
      <c r="D182" t="s">
        <v>26</v>
      </c>
      <c r="E182" t="s">
        <v>27</v>
      </c>
      <c r="F182" t="s">
        <v>28</v>
      </c>
      <c r="G182" t="s">
        <v>24</v>
      </c>
      <c r="H182" s="1">
        <v>10.4</v>
      </c>
      <c r="I182" s="1">
        <v>4.577</v>
      </c>
      <c r="J182" s="1">
        <v>3.7989999999999999</v>
      </c>
      <c r="K182" s="1">
        <v>-10.3</v>
      </c>
      <c r="L182" s="1">
        <v>-5.7510000000000003</v>
      </c>
      <c r="M182" s="1">
        <v>-4.1189999999999998</v>
      </c>
      <c r="N182" s="1">
        <v>-3.2789999999999999</v>
      </c>
      <c r="O182" s="1">
        <v>-4.5620000000000003</v>
      </c>
      <c r="P182" s="1">
        <v>-3.92</v>
      </c>
      <c r="Q182" s="1">
        <v>-0.83</v>
      </c>
      <c r="R182" s="1">
        <v>1.5089999999999999</v>
      </c>
      <c r="S182" s="1">
        <v>3.1120000000000001</v>
      </c>
      <c r="T182" s="1">
        <v>10.093</v>
      </c>
      <c r="U182" s="1">
        <v>-0.66900000000000004</v>
      </c>
      <c r="V182" s="1">
        <v>3.5670000000000002</v>
      </c>
      <c r="W182" s="1">
        <v>3.81</v>
      </c>
      <c r="X182" s="1">
        <v>7.1340000000000003</v>
      </c>
      <c r="Y182" s="1">
        <v>7.5229999999999997</v>
      </c>
      <c r="Z182" s="1">
        <v>8.125</v>
      </c>
      <c r="AA182" s="1">
        <v>8.0250000000000004</v>
      </c>
      <c r="AB182" s="1">
        <v>6.9009999999999998</v>
      </c>
      <c r="AC182" s="1">
        <v>3.698</v>
      </c>
      <c r="AD182" s="1">
        <v>7.1520000000000001</v>
      </c>
      <c r="AE182" s="1">
        <v>13.878</v>
      </c>
      <c r="AF182" s="1">
        <v>7.3280000000000003</v>
      </c>
      <c r="AG182" s="1">
        <v>5.8949999999999996</v>
      </c>
      <c r="AH182" s="1">
        <v>14.180999999999999</v>
      </c>
      <c r="AI182" s="1">
        <v>4.2549999999999999</v>
      </c>
      <c r="AJ182" s="1">
        <v>3.286</v>
      </c>
      <c r="AK182" s="1">
        <v>-4.8230000000000004</v>
      </c>
      <c r="AL182" s="1">
        <v>3.4609999999999999</v>
      </c>
      <c r="AM182" s="1">
        <v>-0.192</v>
      </c>
      <c r="AN182" s="1">
        <v>-0.70399999999999996</v>
      </c>
      <c r="AO182" s="1">
        <v>2.2290000000000001</v>
      </c>
      <c r="AP182" s="1">
        <v>-0.91300000000000003</v>
      </c>
      <c r="AQ182" s="1">
        <v>1.823</v>
      </c>
      <c r="AR182" s="1">
        <v>-6.2960000000000003</v>
      </c>
      <c r="AS182" s="1">
        <v>-2.3119999999999998</v>
      </c>
      <c r="AT182" s="1">
        <v>-0.245</v>
      </c>
      <c r="AU182" s="1">
        <v>-2E-3</v>
      </c>
      <c r="AV182" s="1">
        <f t="shared" si="6"/>
        <v>-5.6449999999999996</v>
      </c>
      <c r="AW182" s="1">
        <f t="shared" si="7"/>
        <v>2.6320000000000001</v>
      </c>
      <c r="AX182" s="1">
        <f t="shared" si="8"/>
        <v>4.1779999999999999</v>
      </c>
      <c r="AY182" s="1">
        <v>1.8109999999999999</v>
      </c>
      <c r="AZ182" s="1">
        <v>1.5109999999999999</v>
      </c>
      <c r="BA182" s="1">
        <v>1.5</v>
      </c>
      <c r="BB182" s="1">
        <v>2018</v>
      </c>
      <c r="BC182" s="219">
        <v>0</v>
      </c>
      <c r="BD182" t="s">
        <v>376</v>
      </c>
      <c r="BG182" s="1">
        <v>-5.6449999999999996</v>
      </c>
      <c r="BH182" s="1">
        <v>2.6320000000000001</v>
      </c>
      <c r="BI182" s="1">
        <v>4.1779999999999999</v>
      </c>
    </row>
    <row r="183" spans="1:61">
      <c r="A183" t="s">
        <v>378</v>
      </c>
      <c r="B183" t="s">
        <v>377</v>
      </c>
      <c r="C183">
        <v>0</v>
      </c>
      <c r="D183" t="s">
        <v>26</v>
      </c>
      <c r="E183" t="s">
        <v>27</v>
      </c>
      <c r="F183" t="s">
        <v>28</v>
      </c>
      <c r="G183" t="s">
        <v>24</v>
      </c>
      <c r="H183" s="1">
        <v>7.4</v>
      </c>
      <c r="I183" s="1">
        <v>5.5220000000000002</v>
      </c>
      <c r="J183" s="1">
        <v>-0.48199999999999998</v>
      </c>
      <c r="K183" s="1">
        <v>4.6740000000000004</v>
      </c>
      <c r="L183" s="1">
        <v>5.7309999999999999</v>
      </c>
      <c r="M183" s="1">
        <v>5.6680000000000001</v>
      </c>
      <c r="N183" s="1">
        <v>-1.4530000000000001</v>
      </c>
      <c r="O183" s="1">
        <v>6.7009999999999996</v>
      </c>
      <c r="P183" s="1">
        <v>7.0999999999999994E-2</v>
      </c>
      <c r="Q183" s="1">
        <v>2.5790000000000002</v>
      </c>
      <c r="R183" s="1">
        <v>7.0750000000000002</v>
      </c>
      <c r="S183" s="1">
        <v>4.1379999999999999</v>
      </c>
      <c r="T183" s="1">
        <v>8.0090000000000003</v>
      </c>
      <c r="U183" s="1">
        <v>2.4769999999999999</v>
      </c>
      <c r="V183" s="1">
        <v>3.6280000000000001</v>
      </c>
      <c r="W183" s="1">
        <v>2.6709999999999998</v>
      </c>
      <c r="X183" s="1">
        <v>6.8550000000000004</v>
      </c>
      <c r="Y183" s="1">
        <v>5.7249999999999996</v>
      </c>
      <c r="Z183" s="1">
        <v>4.9630000000000001</v>
      </c>
      <c r="AA183" s="1">
        <v>6.0170000000000003</v>
      </c>
      <c r="AB183" s="1">
        <v>4.2990000000000004</v>
      </c>
      <c r="AC183" s="1">
        <v>3.7959999999999998</v>
      </c>
      <c r="AD183" s="1">
        <v>1.323</v>
      </c>
      <c r="AE183" s="1">
        <v>4.702</v>
      </c>
      <c r="AF183" s="1">
        <v>6.2359999999999998</v>
      </c>
      <c r="AG183" s="1">
        <v>3.4870000000000001</v>
      </c>
      <c r="AH183" s="1">
        <v>5.2439999999999998</v>
      </c>
      <c r="AI183" s="1">
        <v>6.71</v>
      </c>
      <c r="AJ183" s="1">
        <v>4.2380000000000004</v>
      </c>
      <c r="AK183" s="1">
        <v>3.0430000000000001</v>
      </c>
      <c r="AL183" s="1">
        <v>3.5110000000000001</v>
      </c>
      <c r="AM183" s="1">
        <v>-1.9179999999999999</v>
      </c>
      <c r="AN183" s="1">
        <v>4.0890000000000004</v>
      </c>
      <c r="AO183" s="1">
        <v>2.8220000000000001</v>
      </c>
      <c r="AP183" s="1">
        <v>2.8730000000000002</v>
      </c>
      <c r="AQ183" s="1">
        <v>1.1839999999999999</v>
      </c>
      <c r="AR183" s="1">
        <v>1.2290000000000001</v>
      </c>
      <c r="AS183" s="1">
        <v>1.919</v>
      </c>
      <c r="AT183" s="1">
        <v>2.7149999999999999</v>
      </c>
      <c r="AU183" s="1">
        <v>0.98099999999999998</v>
      </c>
      <c r="AV183" s="1">
        <f t="shared" si="6"/>
        <v>-7.0439999999999996</v>
      </c>
      <c r="AW183" s="1">
        <f t="shared" si="7"/>
        <v>3.9510000000000001</v>
      </c>
      <c r="AX183" s="1">
        <f t="shared" si="8"/>
        <v>2.871</v>
      </c>
      <c r="AY183" s="1">
        <v>2.8759999999999999</v>
      </c>
      <c r="AZ183" s="1">
        <v>3.0019999999999998</v>
      </c>
      <c r="BA183" s="1">
        <v>2.9980000000000002</v>
      </c>
      <c r="BB183" s="1">
        <v>2019</v>
      </c>
      <c r="BC183" s="219">
        <v>0</v>
      </c>
      <c r="BD183" t="s">
        <v>378</v>
      </c>
      <c r="BG183" s="1">
        <v>-7.0439999999999996</v>
      </c>
      <c r="BH183" s="1">
        <v>3.9510000000000001</v>
      </c>
      <c r="BI183" s="1">
        <v>2.871</v>
      </c>
    </row>
    <row r="184" spans="1:61">
      <c r="A184" t="s">
        <v>380</v>
      </c>
      <c r="B184" t="s">
        <v>379</v>
      </c>
      <c r="C184">
        <v>0</v>
      </c>
      <c r="D184" t="s">
        <v>26</v>
      </c>
      <c r="E184" t="s">
        <v>27</v>
      </c>
      <c r="F184" t="s">
        <v>28</v>
      </c>
      <c r="G184" t="s">
        <v>24</v>
      </c>
      <c r="H184" s="1">
        <v>-0.77900000000000003</v>
      </c>
      <c r="I184" s="1">
        <v>4.3650000000000002</v>
      </c>
      <c r="J184" s="1">
        <v>3.4289999999999998</v>
      </c>
      <c r="K184" s="1">
        <v>4.758</v>
      </c>
      <c r="L184" s="1">
        <v>6.8230000000000004</v>
      </c>
      <c r="M184" s="1">
        <v>4.258</v>
      </c>
      <c r="N184" s="1">
        <v>6.9409999999999998</v>
      </c>
      <c r="O184" s="1">
        <v>10.026999999999999</v>
      </c>
      <c r="P184" s="1">
        <v>2.121</v>
      </c>
      <c r="Q184" s="1">
        <v>0.253</v>
      </c>
      <c r="R184" s="1">
        <v>9.2550000000000008</v>
      </c>
      <c r="S184" s="1">
        <v>0.92600000000000005</v>
      </c>
      <c r="T184" s="1">
        <v>5.984</v>
      </c>
      <c r="U184" s="1">
        <v>8.0419999999999998</v>
      </c>
      <c r="V184" s="1">
        <v>-5.4560000000000004</v>
      </c>
      <c r="W184" s="1">
        <v>7.19</v>
      </c>
      <c r="X184" s="1">
        <v>7.0069999999999997</v>
      </c>
      <c r="Y184" s="1">
        <v>7.5279999999999996</v>
      </c>
      <c r="Z184" s="1">
        <v>3.0920000000000001</v>
      </c>
      <c r="AA184" s="1">
        <v>-3.298</v>
      </c>
      <c r="AB184" s="1">
        <v>6.9329999999999998</v>
      </c>
      <c r="AC184" s="1">
        <v>-5.75</v>
      </c>
      <c r="AD184" s="1">
        <v>6.4480000000000004</v>
      </c>
      <c r="AE184" s="1">
        <v>5.7629999999999999</v>
      </c>
      <c r="AF184" s="1">
        <v>9.7959999999999994</v>
      </c>
      <c r="AG184" s="1">
        <v>8.9920000000000009</v>
      </c>
      <c r="AH184" s="1">
        <v>6.9480000000000004</v>
      </c>
      <c r="AI184" s="1">
        <v>5.0439999999999996</v>
      </c>
      <c r="AJ184" s="1">
        <v>0.81499999999999995</v>
      </c>
      <c r="AK184" s="1">
        <v>-4.8230000000000004</v>
      </c>
      <c r="AL184" s="1">
        <v>8.4269999999999996</v>
      </c>
      <c r="AM184" s="1">
        <v>11.2</v>
      </c>
      <c r="AN184" s="1">
        <v>4.7880000000000003</v>
      </c>
      <c r="AO184" s="1">
        <v>8.4860000000000007</v>
      </c>
      <c r="AP184" s="1">
        <v>4.9400000000000004</v>
      </c>
      <c r="AQ184" s="1">
        <v>6.0839999999999996</v>
      </c>
      <c r="AR184" s="1">
        <v>3.323</v>
      </c>
      <c r="AS184" s="1">
        <v>7.5019999999999998</v>
      </c>
      <c r="AT184" s="1">
        <v>2.9590000000000001</v>
      </c>
      <c r="AU184" s="1">
        <v>0.91700000000000004</v>
      </c>
      <c r="AV184" s="1">
        <f t="shared" si="6"/>
        <v>1.2</v>
      </c>
      <c r="AW184" s="1">
        <f t="shared" si="7"/>
        <v>6</v>
      </c>
      <c r="AX184" s="1">
        <f t="shared" si="8"/>
        <v>3.5</v>
      </c>
      <c r="AY184" s="1">
        <v>3.52</v>
      </c>
      <c r="AZ184" s="1">
        <v>3.5350000000000001</v>
      </c>
      <c r="BA184" s="1">
        <v>3.4940000000000002</v>
      </c>
      <c r="BB184" s="1">
        <v>2019</v>
      </c>
      <c r="BC184" s="219">
        <v>1</v>
      </c>
      <c r="BD184" t="s">
        <v>380</v>
      </c>
      <c r="BG184" s="1">
        <v>-4.9850000000000003</v>
      </c>
      <c r="BH184" s="1">
        <v>4.9969999999999999</v>
      </c>
      <c r="BI184" s="1">
        <v>4.0179999999999998</v>
      </c>
    </row>
    <row r="185" spans="1:61">
      <c r="A185" t="s">
        <v>382</v>
      </c>
      <c r="B185" t="s">
        <v>381</v>
      </c>
      <c r="C185">
        <v>0</v>
      </c>
      <c r="D185" t="s">
        <v>26</v>
      </c>
      <c r="E185" t="s">
        <v>27</v>
      </c>
      <c r="F185" t="s">
        <v>28</v>
      </c>
      <c r="G185" t="s">
        <v>24</v>
      </c>
      <c r="H185" s="1" t="s">
        <v>29</v>
      </c>
      <c r="I185" s="1" t="s">
        <v>29</v>
      </c>
      <c r="J185" s="1" t="s">
        <v>29</v>
      </c>
      <c r="K185" s="1" t="s">
        <v>29</v>
      </c>
      <c r="L185" s="1" t="s">
        <v>29</v>
      </c>
      <c r="M185" s="1" t="s">
        <v>29</v>
      </c>
      <c r="N185" s="1" t="s">
        <v>29</v>
      </c>
      <c r="O185" s="1" t="s">
        <v>29</v>
      </c>
      <c r="P185" s="1" t="s">
        <v>29</v>
      </c>
      <c r="Q185" s="1" t="s">
        <v>29</v>
      </c>
      <c r="R185" s="1" t="s">
        <v>29</v>
      </c>
      <c r="S185" s="1" t="s">
        <v>29</v>
      </c>
      <c r="T185" s="1" t="s">
        <v>29</v>
      </c>
      <c r="U185" s="1">
        <v>-10</v>
      </c>
      <c r="V185" s="1">
        <v>-17.3</v>
      </c>
      <c r="W185" s="1">
        <v>-7.2</v>
      </c>
      <c r="X185" s="1">
        <v>-6.7</v>
      </c>
      <c r="Y185" s="1">
        <v>-11.3</v>
      </c>
      <c r="Z185" s="1">
        <v>6.7</v>
      </c>
      <c r="AA185" s="1">
        <v>16.498999999999999</v>
      </c>
      <c r="AB185" s="1">
        <v>18.587</v>
      </c>
      <c r="AC185" s="1">
        <v>20.390999999999998</v>
      </c>
      <c r="AD185" s="1">
        <v>15.768000000000001</v>
      </c>
      <c r="AE185" s="1">
        <v>17.094999999999999</v>
      </c>
      <c r="AF185" s="1">
        <v>14.692</v>
      </c>
      <c r="AG185" s="1">
        <v>13.04</v>
      </c>
      <c r="AH185" s="1">
        <v>10.967000000000001</v>
      </c>
      <c r="AI185" s="1">
        <v>11.057</v>
      </c>
      <c r="AJ185" s="1">
        <v>14.747</v>
      </c>
      <c r="AK185" s="1">
        <v>6.133</v>
      </c>
      <c r="AL185" s="1">
        <v>9.16</v>
      </c>
      <c r="AM185" s="1">
        <v>14.72</v>
      </c>
      <c r="AN185" s="1">
        <v>11.051</v>
      </c>
      <c r="AO185" s="1">
        <v>10.163</v>
      </c>
      <c r="AP185" s="1">
        <v>10.346</v>
      </c>
      <c r="AQ185" s="1">
        <v>6.4530000000000003</v>
      </c>
      <c r="AR185" s="1">
        <v>6.2</v>
      </c>
      <c r="AS185" s="1">
        <v>6.47</v>
      </c>
      <c r="AT185" s="1">
        <v>6.1529999999999996</v>
      </c>
      <c r="AU185" s="1">
        <v>6.3419999999999996</v>
      </c>
      <c r="AV185" s="1">
        <f t="shared" si="6"/>
        <v>1.7769999999999999</v>
      </c>
      <c r="AW185" s="1">
        <f t="shared" si="7"/>
        <v>4.6470000000000002</v>
      </c>
      <c r="AX185" s="1">
        <f t="shared" si="8"/>
        <v>4.7279999999999998</v>
      </c>
      <c r="AY185" s="1">
        <v>4.8120000000000003</v>
      </c>
      <c r="AZ185" s="1">
        <v>4.8959999999999999</v>
      </c>
      <c r="BA185" s="1">
        <v>4.9800000000000004</v>
      </c>
      <c r="BB185" s="1">
        <v>2018</v>
      </c>
      <c r="BC185" s="219">
        <v>0</v>
      </c>
      <c r="BD185" t="s">
        <v>382</v>
      </c>
      <c r="BG185" s="1">
        <v>1.7769999999999999</v>
      </c>
      <c r="BH185" s="1">
        <v>4.6470000000000002</v>
      </c>
      <c r="BI185" s="1">
        <v>4.7279999999999998</v>
      </c>
    </row>
    <row r="186" spans="1:61">
      <c r="A186" t="s">
        <v>384</v>
      </c>
      <c r="B186" t="s">
        <v>383</v>
      </c>
      <c r="C186">
        <v>0</v>
      </c>
      <c r="D186" t="s">
        <v>26</v>
      </c>
      <c r="E186" t="s">
        <v>27</v>
      </c>
      <c r="F186" t="s">
        <v>28</v>
      </c>
      <c r="G186" t="s">
        <v>24</v>
      </c>
      <c r="H186" s="1" t="s">
        <v>29</v>
      </c>
      <c r="I186" s="1" t="s">
        <v>29</v>
      </c>
      <c r="J186" s="1" t="s">
        <v>29</v>
      </c>
      <c r="K186" s="1" t="s">
        <v>29</v>
      </c>
      <c r="L186" s="1" t="s">
        <v>29</v>
      </c>
      <c r="M186" s="1" t="s">
        <v>29</v>
      </c>
      <c r="N186" s="1" t="s">
        <v>29</v>
      </c>
      <c r="O186" s="1" t="s">
        <v>29</v>
      </c>
      <c r="P186" s="1" t="s">
        <v>29</v>
      </c>
      <c r="Q186" s="1" t="s">
        <v>29</v>
      </c>
      <c r="R186" s="1" t="s">
        <v>29</v>
      </c>
      <c r="S186" s="1" t="s">
        <v>29</v>
      </c>
      <c r="T186" s="1" t="s">
        <v>29</v>
      </c>
      <c r="U186" s="1" t="s">
        <v>29</v>
      </c>
      <c r="V186" s="1" t="s">
        <v>29</v>
      </c>
      <c r="W186" s="1" t="s">
        <v>29</v>
      </c>
      <c r="X186" s="1" t="s">
        <v>29</v>
      </c>
      <c r="Y186" s="1" t="s">
        <v>29</v>
      </c>
      <c r="Z186" s="1" t="s">
        <v>29</v>
      </c>
      <c r="AA186" s="1" t="s">
        <v>29</v>
      </c>
      <c r="AB186" s="1" t="s">
        <v>29</v>
      </c>
      <c r="AC186" s="1">
        <v>1.452</v>
      </c>
      <c r="AD186" s="1">
        <v>7.7119999999999997</v>
      </c>
      <c r="AE186" s="1">
        <v>-3.105</v>
      </c>
      <c r="AF186" s="1">
        <v>-1.6759999999999999</v>
      </c>
      <c r="AG186" s="1">
        <v>-4.1180000000000003</v>
      </c>
      <c r="AH186" s="1">
        <v>2.891</v>
      </c>
      <c r="AI186" s="1">
        <v>6.3470000000000004</v>
      </c>
      <c r="AJ186" s="1">
        <v>7.0949999999999998</v>
      </c>
      <c r="AK186" s="1">
        <v>-4.1319999999999997</v>
      </c>
      <c r="AL186" s="1">
        <v>-3.3180000000000001</v>
      </c>
      <c r="AM186" s="1">
        <v>7.476</v>
      </c>
      <c r="AN186" s="1">
        <v>-3.8839999999999999</v>
      </c>
      <c r="AO186" s="1">
        <v>4.91</v>
      </c>
      <c r="AP186" s="1">
        <v>1.1779999999999999</v>
      </c>
      <c r="AQ186" s="1">
        <v>9.23</v>
      </c>
      <c r="AR186" s="1">
        <v>5.8849999999999998</v>
      </c>
      <c r="AS186" s="1">
        <v>4.5999999999999996</v>
      </c>
      <c r="AT186" s="1">
        <v>3.6619999999999999</v>
      </c>
      <c r="AU186" s="1">
        <v>6</v>
      </c>
      <c r="AV186" s="1">
        <f t="shared" si="6"/>
        <v>-0.51700000000000002</v>
      </c>
      <c r="AW186" s="1">
        <f t="shared" si="7"/>
        <v>2.9849999999999999</v>
      </c>
      <c r="AX186" s="1">
        <f t="shared" si="8"/>
        <v>3.6120000000000001</v>
      </c>
      <c r="AY186" s="1">
        <v>3.1739999999999999</v>
      </c>
      <c r="AZ186" s="1">
        <v>2.9670000000000001</v>
      </c>
      <c r="BA186" s="1">
        <v>2.9809999999999999</v>
      </c>
      <c r="BB186" s="1">
        <v>2018</v>
      </c>
      <c r="BC186" s="219">
        <v>0</v>
      </c>
      <c r="BD186" t="s">
        <v>384</v>
      </c>
      <c r="BG186" s="1">
        <v>-0.51700000000000002</v>
      </c>
      <c r="BH186" s="1">
        <v>2.9849999999999999</v>
      </c>
      <c r="BI186" s="1">
        <v>3.6120000000000001</v>
      </c>
    </row>
    <row r="187" spans="1:61">
      <c r="A187" t="s">
        <v>386</v>
      </c>
      <c r="B187" t="s">
        <v>385</v>
      </c>
      <c r="C187">
        <v>0</v>
      </c>
      <c r="D187" t="s">
        <v>26</v>
      </c>
      <c r="E187" t="s">
        <v>27</v>
      </c>
      <c r="F187" t="s">
        <v>28</v>
      </c>
      <c r="G187" t="s">
        <v>24</v>
      </c>
      <c r="H187" s="1">
        <v>-3.3919999999999999</v>
      </c>
      <c r="I187" s="1">
        <v>3.859</v>
      </c>
      <c r="J187" s="1">
        <v>8.2050000000000001</v>
      </c>
      <c r="K187" s="1">
        <v>4.899</v>
      </c>
      <c r="L187" s="1">
        <v>-3</v>
      </c>
      <c r="M187" s="1">
        <v>-3</v>
      </c>
      <c r="N187" s="1">
        <v>0.94599999999999995</v>
      </c>
      <c r="O187" s="1">
        <v>4</v>
      </c>
      <c r="P187" s="1">
        <v>8.2940000000000005</v>
      </c>
      <c r="Q187" s="1">
        <v>6.4029999999999996</v>
      </c>
      <c r="R187" s="1">
        <v>6.4969999999999999</v>
      </c>
      <c r="S187" s="1">
        <v>1.778</v>
      </c>
      <c r="T187" s="1">
        <v>5.85</v>
      </c>
      <c r="U187" s="1">
        <v>6.6859999999999999</v>
      </c>
      <c r="V187" s="1">
        <v>7.694</v>
      </c>
      <c r="W187" s="1">
        <v>9.1739999999999995</v>
      </c>
      <c r="X187" s="1">
        <v>6.5949999999999998</v>
      </c>
      <c r="Y187" s="1">
        <v>4.62</v>
      </c>
      <c r="Z187" s="1">
        <v>6.0739999999999998</v>
      </c>
      <c r="AA187" s="1">
        <v>7.9530000000000003</v>
      </c>
      <c r="AB187" s="1">
        <v>3.9409999999999998</v>
      </c>
      <c r="AC187" s="1">
        <v>8.7650000000000006</v>
      </c>
      <c r="AD187" s="1">
        <v>7.0570000000000004</v>
      </c>
      <c r="AE187" s="1">
        <v>6.1589999999999998</v>
      </c>
      <c r="AF187" s="1">
        <v>5.8029999999999999</v>
      </c>
      <c r="AG187" s="1">
        <v>10.007</v>
      </c>
      <c r="AH187" s="1">
        <v>7.0490000000000004</v>
      </c>
      <c r="AI187" s="1">
        <v>8.0640000000000001</v>
      </c>
      <c r="AJ187" s="1">
        <v>10.428000000000001</v>
      </c>
      <c r="AK187" s="1">
        <v>8.0690000000000008</v>
      </c>
      <c r="AL187" s="1">
        <v>7.484</v>
      </c>
      <c r="AM187" s="1">
        <v>7.6769999999999996</v>
      </c>
      <c r="AN187" s="1">
        <v>2.3330000000000002</v>
      </c>
      <c r="AO187" s="1">
        <v>3.9380000000000002</v>
      </c>
      <c r="AP187" s="1">
        <v>5.7450000000000001</v>
      </c>
      <c r="AQ187" s="1">
        <v>6.8369999999999997</v>
      </c>
      <c r="AR187" s="1">
        <v>0.35899999999999999</v>
      </c>
      <c r="AS187" s="1">
        <v>7.2619999999999996</v>
      </c>
      <c r="AT187" s="1">
        <v>6.141</v>
      </c>
      <c r="AU187" s="1">
        <v>6.6589999999999998</v>
      </c>
      <c r="AV187" s="1">
        <f t="shared" si="6"/>
        <v>-0.28799999999999998</v>
      </c>
      <c r="AW187" s="1">
        <f t="shared" si="7"/>
        <v>4.9249999999999998</v>
      </c>
      <c r="AX187" s="1">
        <f t="shared" si="8"/>
        <v>5.5</v>
      </c>
      <c r="AY187" s="1">
        <v>6.04</v>
      </c>
      <c r="AZ187" s="1">
        <v>7.5780000000000003</v>
      </c>
      <c r="BA187" s="1">
        <v>9.2889999999999997</v>
      </c>
      <c r="BB187" s="1">
        <v>2019</v>
      </c>
      <c r="BC187" s="219">
        <v>0</v>
      </c>
      <c r="BD187" t="s">
        <v>386</v>
      </c>
      <c r="BG187" s="1">
        <v>-0.28799999999999998</v>
      </c>
      <c r="BH187" s="1">
        <v>4.9249999999999998</v>
      </c>
      <c r="BI187" s="1">
        <v>5.5</v>
      </c>
    </row>
    <row r="188" spans="1:61">
      <c r="A188" t="s">
        <v>388</v>
      </c>
      <c r="B188" t="s">
        <v>387</v>
      </c>
      <c r="C188">
        <v>0</v>
      </c>
      <c r="D188" t="s">
        <v>26</v>
      </c>
      <c r="E188" t="s">
        <v>27</v>
      </c>
      <c r="F188" t="s">
        <v>28</v>
      </c>
      <c r="G188" t="s">
        <v>24</v>
      </c>
      <c r="H188" s="1" t="s">
        <v>29</v>
      </c>
      <c r="I188" s="1" t="s">
        <v>29</v>
      </c>
      <c r="J188" s="1" t="s">
        <v>29</v>
      </c>
      <c r="K188" s="1" t="s">
        <v>29</v>
      </c>
      <c r="L188" s="1" t="s">
        <v>29</v>
      </c>
      <c r="M188" s="1" t="s">
        <v>29</v>
      </c>
      <c r="N188" s="1" t="s">
        <v>29</v>
      </c>
      <c r="O188" s="1" t="s">
        <v>29</v>
      </c>
      <c r="P188" s="1" t="s">
        <v>29</v>
      </c>
      <c r="Q188" s="1" t="s">
        <v>29</v>
      </c>
      <c r="R188" s="1" t="s">
        <v>29</v>
      </c>
      <c r="S188" s="1" t="s">
        <v>29</v>
      </c>
      <c r="T188" s="1" t="s">
        <v>29</v>
      </c>
      <c r="U188" s="1">
        <v>-14.2</v>
      </c>
      <c r="V188" s="1">
        <v>-22.9</v>
      </c>
      <c r="W188" s="1">
        <v>-12.2</v>
      </c>
      <c r="X188" s="1">
        <v>-10</v>
      </c>
      <c r="Y188" s="1">
        <v>-3</v>
      </c>
      <c r="Z188" s="1">
        <v>-1.9</v>
      </c>
      <c r="AA188" s="1">
        <v>-0.2</v>
      </c>
      <c r="AB188" s="1">
        <v>5.9</v>
      </c>
      <c r="AC188" s="1">
        <v>8.8000000000000007</v>
      </c>
      <c r="AD188" s="1">
        <v>5.3</v>
      </c>
      <c r="AE188" s="1">
        <v>9.5</v>
      </c>
      <c r="AF188" s="1">
        <v>11.8</v>
      </c>
      <c r="AG188" s="1">
        <v>3.1</v>
      </c>
      <c r="AH188" s="1">
        <v>7.6</v>
      </c>
      <c r="AI188" s="1">
        <v>8.1999999999999993</v>
      </c>
      <c r="AJ188" s="1">
        <v>2.2000000000000002</v>
      </c>
      <c r="AK188" s="1">
        <v>-15.1</v>
      </c>
      <c r="AL188" s="1">
        <v>4.0999999999999996</v>
      </c>
      <c r="AM188" s="1">
        <v>5.46</v>
      </c>
      <c r="AN188" s="1">
        <v>0.224</v>
      </c>
      <c r="AO188" s="1">
        <v>2E-3</v>
      </c>
      <c r="AP188" s="1">
        <v>-6.5750000000000002</v>
      </c>
      <c r="AQ188" s="1">
        <v>-9.7880000000000003</v>
      </c>
      <c r="AR188" s="1">
        <v>2.4169999999999998</v>
      </c>
      <c r="AS188" s="1">
        <v>2.4660000000000002</v>
      </c>
      <c r="AT188" s="1">
        <v>3.4049999999999998</v>
      </c>
      <c r="AU188" s="1">
        <v>3.2330000000000001</v>
      </c>
      <c r="AV188" s="1">
        <f t="shared" si="6"/>
        <v>-7.2</v>
      </c>
      <c r="AW188" s="1">
        <f t="shared" si="7"/>
        <v>2.9990000000000001</v>
      </c>
      <c r="AX188" s="1">
        <f t="shared" si="8"/>
        <v>3.2010000000000001</v>
      </c>
      <c r="AY188" s="1">
        <v>3.4</v>
      </c>
      <c r="AZ188" s="1">
        <v>3.7970000000000002</v>
      </c>
      <c r="BA188" s="1">
        <v>3.9950000000000001</v>
      </c>
      <c r="BB188" s="1">
        <v>2019</v>
      </c>
      <c r="BC188" s="219">
        <v>0</v>
      </c>
      <c r="BD188" t="s">
        <v>388</v>
      </c>
      <c r="BG188" s="1">
        <v>-7.2</v>
      </c>
      <c r="BH188" s="1">
        <v>2.9990000000000001</v>
      </c>
      <c r="BI188" s="1">
        <v>3.2010000000000001</v>
      </c>
    </row>
    <row r="189" spans="1:61">
      <c r="A189" t="s">
        <v>390</v>
      </c>
      <c r="B189" t="s">
        <v>389</v>
      </c>
      <c r="C189">
        <v>0</v>
      </c>
      <c r="D189" t="s">
        <v>26</v>
      </c>
      <c r="E189" t="s">
        <v>27</v>
      </c>
      <c r="F189" t="s">
        <v>28</v>
      </c>
      <c r="G189" t="s">
        <v>24</v>
      </c>
      <c r="H189" s="1">
        <v>-1.78</v>
      </c>
      <c r="I189" s="1">
        <v>8.0239999999999991</v>
      </c>
      <c r="J189" s="1">
        <v>-7.1879999999999997</v>
      </c>
      <c r="K189" s="1">
        <v>-5.25</v>
      </c>
      <c r="L189" s="1">
        <v>4.4509999999999996</v>
      </c>
      <c r="M189" s="1">
        <v>-2.5219999999999998</v>
      </c>
      <c r="N189" s="1">
        <v>-19.268999999999998</v>
      </c>
      <c r="O189" s="1">
        <v>5.3040000000000003</v>
      </c>
      <c r="P189" s="1">
        <v>-2.6230000000000002</v>
      </c>
      <c r="Q189" s="1">
        <v>15.733000000000001</v>
      </c>
      <c r="R189" s="1">
        <v>23.562000000000001</v>
      </c>
      <c r="S189" s="1">
        <v>2.141</v>
      </c>
      <c r="T189" s="1">
        <v>3.0950000000000002</v>
      </c>
      <c r="U189" s="1">
        <v>-2.9000000000000001E-2</v>
      </c>
      <c r="V189" s="1">
        <v>7.3630000000000004</v>
      </c>
      <c r="W189" s="1">
        <v>6.58</v>
      </c>
      <c r="X189" s="1">
        <v>5.34</v>
      </c>
      <c r="Y189" s="1">
        <v>8.5530000000000008</v>
      </c>
      <c r="Z189" s="1">
        <v>0.79100000000000004</v>
      </c>
      <c r="AA189" s="1">
        <v>3.7509999999999999</v>
      </c>
      <c r="AB189" s="1">
        <v>12.329000000000001</v>
      </c>
      <c r="AC189" s="1">
        <v>1.284</v>
      </c>
      <c r="AD189" s="1">
        <v>2.4780000000000002</v>
      </c>
      <c r="AE189" s="1">
        <v>8.8130000000000006</v>
      </c>
      <c r="AF189" s="1">
        <v>9.577</v>
      </c>
      <c r="AG189" s="1">
        <v>4.867</v>
      </c>
      <c r="AH189" s="1">
        <v>9.8309999999999995</v>
      </c>
      <c r="AI189" s="1">
        <v>3.2309999999999999</v>
      </c>
      <c r="AJ189" s="1">
        <v>3.2149999999999999</v>
      </c>
      <c r="AK189" s="1">
        <v>-5.2290000000000001</v>
      </c>
      <c r="AL189" s="1">
        <v>1.595</v>
      </c>
      <c r="AM189" s="1">
        <v>6.93</v>
      </c>
      <c r="AN189" s="1">
        <v>4.4850000000000003</v>
      </c>
      <c r="AO189" s="1">
        <v>5.0529999999999999</v>
      </c>
      <c r="AP189" s="1">
        <v>4.2839999999999998</v>
      </c>
      <c r="AQ189" s="1">
        <v>5.1059999999999999</v>
      </c>
      <c r="AR189" s="1">
        <v>3.0609999999999999</v>
      </c>
      <c r="AS189" s="1">
        <v>2.3740000000000001</v>
      </c>
      <c r="AT189" s="1">
        <v>1.19</v>
      </c>
      <c r="AU189" s="1">
        <v>1.6779999999999999</v>
      </c>
      <c r="AV189" s="1">
        <f t="shared" si="6"/>
        <v>-6.5670000000000002</v>
      </c>
      <c r="AW189" s="1">
        <f t="shared" si="7"/>
        <v>1.349</v>
      </c>
      <c r="AX189" s="1">
        <f t="shared" si="8"/>
        <v>2.2010000000000001</v>
      </c>
      <c r="AY189" s="1">
        <v>2.5630000000000002</v>
      </c>
      <c r="AZ189" s="1">
        <v>2.5680000000000001</v>
      </c>
      <c r="BA189" s="1">
        <v>2.573</v>
      </c>
      <c r="BB189" s="1">
        <v>2019</v>
      </c>
      <c r="BC189" s="219">
        <v>0</v>
      </c>
      <c r="BD189" t="s">
        <v>390</v>
      </c>
      <c r="BG189" s="1">
        <v>-6.5670000000000002</v>
      </c>
      <c r="BH189" s="1">
        <v>1.349</v>
      </c>
      <c r="BI189" s="1">
        <v>2.2010000000000001</v>
      </c>
    </row>
    <row r="190" spans="1:61">
      <c r="A190" t="s">
        <v>392</v>
      </c>
      <c r="B190" t="s">
        <v>391</v>
      </c>
      <c r="C190">
        <v>1</v>
      </c>
      <c r="D190" t="s">
        <v>26</v>
      </c>
      <c r="E190" t="s">
        <v>27</v>
      </c>
      <c r="F190" t="s">
        <v>28</v>
      </c>
      <c r="G190" t="s">
        <v>24</v>
      </c>
      <c r="H190" s="1">
        <v>-2.0310000000000001</v>
      </c>
      <c r="I190" s="1">
        <v>-0.78800000000000003</v>
      </c>
      <c r="J190" s="1">
        <v>1.9950000000000001</v>
      </c>
      <c r="K190" s="1">
        <v>4.2220000000000004</v>
      </c>
      <c r="L190" s="1">
        <v>2.2690000000000001</v>
      </c>
      <c r="M190" s="1">
        <v>4.1470000000000002</v>
      </c>
      <c r="N190" s="1">
        <v>3.15</v>
      </c>
      <c r="O190" s="1">
        <v>5.3929999999999998</v>
      </c>
      <c r="P190" s="1">
        <v>5.7320000000000002</v>
      </c>
      <c r="Q190" s="1">
        <v>2.5779999999999998</v>
      </c>
      <c r="R190" s="1">
        <v>0.73399999999999999</v>
      </c>
      <c r="S190" s="1">
        <v>-1.103</v>
      </c>
      <c r="T190" s="1">
        <v>0.40100000000000002</v>
      </c>
      <c r="U190" s="1">
        <v>2.4900000000000002</v>
      </c>
      <c r="V190" s="1">
        <v>3.8460000000000001</v>
      </c>
      <c r="W190" s="1">
        <v>2.5310000000000001</v>
      </c>
      <c r="X190" s="1">
        <v>2.492</v>
      </c>
      <c r="Y190" s="1">
        <v>3.855</v>
      </c>
      <c r="Z190" s="1">
        <v>3.645</v>
      </c>
      <c r="AA190" s="1">
        <v>3.4279999999999999</v>
      </c>
      <c r="AB190" s="1">
        <v>3.4369999999999998</v>
      </c>
      <c r="AC190" s="1">
        <v>2.9740000000000002</v>
      </c>
      <c r="AD190" s="1">
        <v>2.3239999999999998</v>
      </c>
      <c r="AE190" s="1">
        <v>3.286</v>
      </c>
      <c r="AF190" s="1">
        <v>2.3740000000000001</v>
      </c>
      <c r="AG190" s="1">
        <v>3.18</v>
      </c>
      <c r="AH190" s="1">
        <v>2.7879999999999998</v>
      </c>
      <c r="AI190" s="1">
        <v>2.431</v>
      </c>
      <c r="AJ190" s="1">
        <v>-0.28100000000000003</v>
      </c>
      <c r="AK190" s="1">
        <v>-4.2480000000000002</v>
      </c>
      <c r="AL190" s="1">
        <v>1.95</v>
      </c>
      <c r="AM190" s="1">
        <v>1.54</v>
      </c>
      <c r="AN190" s="1">
        <v>1.4790000000000001</v>
      </c>
      <c r="AO190" s="1">
        <v>2.14</v>
      </c>
      <c r="AP190" s="1">
        <v>2.6080000000000001</v>
      </c>
      <c r="AQ190" s="1">
        <v>2.355</v>
      </c>
      <c r="AR190" s="1">
        <v>1.9179999999999999</v>
      </c>
      <c r="AS190" s="1">
        <v>1.8919999999999999</v>
      </c>
      <c r="AT190" s="1">
        <v>1.341</v>
      </c>
      <c r="AU190" s="1">
        <v>1.4630000000000001</v>
      </c>
      <c r="AV190" s="1">
        <f t="shared" si="6"/>
        <v>-10</v>
      </c>
      <c r="AW190" s="1">
        <f t="shared" si="7"/>
        <v>4.5</v>
      </c>
      <c r="AX190" s="1">
        <f t="shared" si="8"/>
        <v>5</v>
      </c>
      <c r="AY190" s="1">
        <v>1.861</v>
      </c>
      <c r="AZ190" s="1">
        <v>1.7490000000000001</v>
      </c>
      <c r="BA190" s="1">
        <v>1.633</v>
      </c>
      <c r="BB190" s="1">
        <v>2019</v>
      </c>
      <c r="BC190" s="219">
        <v>1</v>
      </c>
      <c r="BD190" t="s">
        <v>392</v>
      </c>
      <c r="BG190" s="1">
        <v>-9.7620000000000005</v>
      </c>
      <c r="BH190" s="1">
        <v>5.9210000000000003</v>
      </c>
      <c r="BI190" s="1">
        <v>3.1709999999999998</v>
      </c>
    </row>
    <row r="191" spans="1:61">
      <c r="A191" t="s">
        <v>394</v>
      </c>
      <c r="B191" t="s">
        <v>393</v>
      </c>
      <c r="C191">
        <v>1</v>
      </c>
      <c r="D191" t="s">
        <v>26</v>
      </c>
      <c r="E191" t="s">
        <v>27</v>
      </c>
      <c r="F191" t="s">
        <v>28</v>
      </c>
      <c r="G191" t="s">
        <v>24</v>
      </c>
      <c r="H191" s="1">
        <v>-0.25700000000000001</v>
      </c>
      <c r="I191" s="1">
        <v>2.5379999999999998</v>
      </c>
      <c r="J191" s="1">
        <v>-1.802</v>
      </c>
      <c r="K191" s="1">
        <v>4.5839999999999996</v>
      </c>
      <c r="L191" s="1">
        <v>7.2370000000000001</v>
      </c>
      <c r="M191" s="1">
        <v>4.1689999999999996</v>
      </c>
      <c r="N191" s="1">
        <v>3.4630000000000001</v>
      </c>
      <c r="O191" s="1">
        <v>3.46</v>
      </c>
      <c r="P191" s="1">
        <v>4.1769999999999996</v>
      </c>
      <c r="Q191" s="1">
        <v>3.673</v>
      </c>
      <c r="R191" s="1">
        <v>1.8859999999999999</v>
      </c>
      <c r="S191" s="1">
        <v>-0.108</v>
      </c>
      <c r="T191" s="1">
        <v>3.5219999999999998</v>
      </c>
      <c r="U191" s="1">
        <v>2.7530000000000001</v>
      </c>
      <c r="V191" s="1">
        <v>4.0289999999999999</v>
      </c>
      <c r="W191" s="1">
        <v>2.6840000000000002</v>
      </c>
      <c r="X191" s="1">
        <v>3.7719999999999998</v>
      </c>
      <c r="Y191" s="1">
        <v>4.4470000000000001</v>
      </c>
      <c r="Z191" s="1">
        <v>4.4809999999999999</v>
      </c>
      <c r="AA191" s="1">
        <v>4.7530000000000001</v>
      </c>
      <c r="AB191" s="1">
        <v>4.1269999999999998</v>
      </c>
      <c r="AC191" s="1">
        <v>0.999</v>
      </c>
      <c r="AD191" s="1">
        <v>1.742</v>
      </c>
      <c r="AE191" s="1">
        <v>2.8610000000000002</v>
      </c>
      <c r="AF191" s="1">
        <v>3.7989999999999999</v>
      </c>
      <c r="AG191" s="1">
        <v>3.5129999999999999</v>
      </c>
      <c r="AH191" s="1">
        <v>2.855</v>
      </c>
      <c r="AI191" s="1">
        <v>1.8759999999999999</v>
      </c>
      <c r="AJ191" s="1">
        <v>-0.13700000000000001</v>
      </c>
      <c r="AK191" s="1">
        <v>-2.5369999999999999</v>
      </c>
      <c r="AL191" s="1">
        <v>2.5640000000000001</v>
      </c>
      <c r="AM191" s="1">
        <v>1.5509999999999999</v>
      </c>
      <c r="AN191" s="1">
        <v>2.2490000000000001</v>
      </c>
      <c r="AO191" s="1">
        <v>1.8420000000000001</v>
      </c>
      <c r="AP191" s="1">
        <v>2.5259999999999998</v>
      </c>
      <c r="AQ191" s="1">
        <v>3.0760000000000001</v>
      </c>
      <c r="AR191" s="1">
        <v>1.7110000000000001</v>
      </c>
      <c r="AS191" s="1">
        <v>2.3330000000000002</v>
      </c>
      <c r="AT191" s="1">
        <v>2.9969999999999999</v>
      </c>
      <c r="AU191" s="1">
        <v>2.161</v>
      </c>
      <c r="AV191" s="1">
        <f t="shared" si="6"/>
        <v>-3.4</v>
      </c>
      <c r="AW191" s="1">
        <f t="shared" si="7"/>
        <v>5.0999999999999996</v>
      </c>
      <c r="AX191" s="1">
        <f t="shared" si="8"/>
        <v>2.5</v>
      </c>
      <c r="AY191" s="1">
        <v>2.2629999999999999</v>
      </c>
      <c r="AZ191" s="1">
        <v>1.901</v>
      </c>
      <c r="BA191" s="1">
        <v>1.831</v>
      </c>
      <c r="BB191" s="1">
        <v>2019</v>
      </c>
      <c r="BC191" s="219">
        <v>1</v>
      </c>
      <c r="BD191" t="s">
        <v>394</v>
      </c>
      <c r="BG191" s="1">
        <v>-4.2720000000000002</v>
      </c>
      <c r="BH191" s="1">
        <v>3.0779999999999998</v>
      </c>
      <c r="BI191" s="1">
        <v>2.9409999999999998</v>
      </c>
    </row>
    <row r="192" spans="1:61">
      <c r="A192" t="s">
        <v>396</v>
      </c>
      <c r="B192" t="s">
        <v>395</v>
      </c>
      <c r="C192">
        <v>0</v>
      </c>
      <c r="D192" t="s">
        <v>26</v>
      </c>
      <c r="E192" t="s">
        <v>27</v>
      </c>
      <c r="F192" t="s">
        <v>28</v>
      </c>
      <c r="G192" t="s">
        <v>24</v>
      </c>
      <c r="H192" s="1">
        <v>5.9749999999999996</v>
      </c>
      <c r="I192" s="1">
        <v>1.9</v>
      </c>
      <c r="J192" s="1">
        <v>-9.34</v>
      </c>
      <c r="K192" s="1">
        <v>-3.2810000000000001</v>
      </c>
      <c r="L192" s="1">
        <v>-1.0920000000000001</v>
      </c>
      <c r="M192" s="1">
        <v>1.4750000000000001</v>
      </c>
      <c r="N192" s="1">
        <v>8.8569999999999993</v>
      </c>
      <c r="O192" s="1">
        <v>7.9329999999999998</v>
      </c>
      <c r="P192" s="1">
        <v>1.4670000000000001</v>
      </c>
      <c r="Q192" s="1">
        <v>1.1040000000000001</v>
      </c>
      <c r="R192" s="1">
        <v>0.29699999999999999</v>
      </c>
      <c r="S192" s="1">
        <v>3.5390000000000001</v>
      </c>
      <c r="T192" s="1">
        <v>7.9320000000000004</v>
      </c>
      <c r="U192" s="1">
        <v>2.6579999999999999</v>
      </c>
      <c r="V192" s="1">
        <v>7.2809999999999997</v>
      </c>
      <c r="W192" s="1">
        <v>-1.448</v>
      </c>
      <c r="X192" s="1">
        <v>5.5780000000000003</v>
      </c>
      <c r="Y192" s="1">
        <v>5.048</v>
      </c>
      <c r="Z192" s="1">
        <v>4.28</v>
      </c>
      <c r="AA192" s="1">
        <v>-2.9649999999999999</v>
      </c>
      <c r="AB192" s="1">
        <v>-1.776</v>
      </c>
      <c r="AC192" s="1">
        <v>-3.4609999999999999</v>
      </c>
      <c r="AD192" s="1">
        <v>-7.0510000000000002</v>
      </c>
      <c r="AE192" s="1">
        <v>2.327</v>
      </c>
      <c r="AF192" s="1">
        <v>4.6399999999999997</v>
      </c>
      <c r="AG192" s="1">
        <v>6.806</v>
      </c>
      <c r="AH192" s="1">
        <v>4.0990000000000002</v>
      </c>
      <c r="AI192" s="1">
        <v>6.5419999999999998</v>
      </c>
      <c r="AJ192" s="1">
        <v>7.1760000000000002</v>
      </c>
      <c r="AK192" s="1">
        <v>4.2430000000000003</v>
      </c>
      <c r="AL192" s="1">
        <v>7.8029999999999999</v>
      </c>
      <c r="AM192" s="1">
        <v>5.1619999999999999</v>
      </c>
      <c r="AN192" s="1">
        <v>3.5379999999999998</v>
      </c>
      <c r="AO192" s="1">
        <v>4.6379999999999999</v>
      </c>
      <c r="AP192" s="1">
        <v>3.2389999999999999</v>
      </c>
      <c r="AQ192" s="1">
        <v>0.371</v>
      </c>
      <c r="AR192" s="1">
        <v>1.69</v>
      </c>
      <c r="AS192" s="1">
        <v>2.5910000000000002</v>
      </c>
      <c r="AT192" s="1">
        <v>1.62</v>
      </c>
      <c r="AU192" s="1">
        <v>0.222</v>
      </c>
      <c r="AV192" s="1">
        <f t="shared" si="6"/>
        <v>-4.5</v>
      </c>
      <c r="AW192" s="1">
        <f t="shared" si="7"/>
        <v>4.3</v>
      </c>
      <c r="AX192" s="1">
        <f t="shared" si="8"/>
        <v>2.5</v>
      </c>
      <c r="AY192" s="1">
        <v>2.8</v>
      </c>
      <c r="AZ192" s="1">
        <v>2.6</v>
      </c>
      <c r="BA192" s="1">
        <v>2.4</v>
      </c>
      <c r="BB192" s="1">
        <v>2019</v>
      </c>
      <c r="BC192" s="219">
        <v>0</v>
      </c>
      <c r="BD192" t="s">
        <v>396</v>
      </c>
      <c r="BG192" s="1">
        <v>-4.5</v>
      </c>
      <c r="BH192" s="1">
        <v>4.3</v>
      </c>
      <c r="BI192" s="1">
        <v>2.5</v>
      </c>
    </row>
    <row r="193" spans="1:61">
      <c r="A193" t="s">
        <v>398</v>
      </c>
      <c r="B193" t="s">
        <v>397</v>
      </c>
      <c r="C193">
        <v>0</v>
      </c>
      <c r="D193" t="s">
        <v>26</v>
      </c>
      <c r="E193" t="s">
        <v>27</v>
      </c>
      <c r="F193" t="s">
        <v>28</v>
      </c>
      <c r="G193" t="s">
        <v>24</v>
      </c>
      <c r="H193" s="1" t="s">
        <v>29</v>
      </c>
      <c r="I193" s="1" t="s">
        <v>29</v>
      </c>
      <c r="J193" s="1" t="s">
        <v>29</v>
      </c>
      <c r="K193" s="1" t="s">
        <v>29</v>
      </c>
      <c r="L193" s="1" t="s">
        <v>29</v>
      </c>
      <c r="M193" s="1" t="s">
        <v>29</v>
      </c>
      <c r="N193" s="1" t="s">
        <v>29</v>
      </c>
      <c r="O193" s="1" t="s">
        <v>29</v>
      </c>
      <c r="P193" s="1" t="s">
        <v>29</v>
      </c>
      <c r="Q193" s="1" t="s">
        <v>29</v>
      </c>
      <c r="R193" s="1" t="s">
        <v>29</v>
      </c>
      <c r="S193" s="1" t="s">
        <v>29</v>
      </c>
      <c r="T193" s="1" t="s">
        <v>29</v>
      </c>
      <c r="U193" s="1">
        <v>-2.2999999999999998</v>
      </c>
      <c r="V193" s="1">
        <v>-5.2</v>
      </c>
      <c r="W193" s="1">
        <v>-0.9</v>
      </c>
      <c r="X193" s="1">
        <v>4.4939999999999998</v>
      </c>
      <c r="Y193" s="1">
        <v>5.2</v>
      </c>
      <c r="Z193" s="1">
        <v>4.3</v>
      </c>
      <c r="AA193" s="1">
        <v>4.3</v>
      </c>
      <c r="AB193" s="1">
        <v>3.8</v>
      </c>
      <c r="AC193" s="1">
        <v>4.2</v>
      </c>
      <c r="AD193" s="1">
        <v>4</v>
      </c>
      <c r="AE193" s="1">
        <v>4.2</v>
      </c>
      <c r="AF193" s="1">
        <v>7.4</v>
      </c>
      <c r="AG193" s="1">
        <v>7</v>
      </c>
      <c r="AH193" s="1">
        <v>7.5</v>
      </c>
      <c r="AI193" s="1">
        <v>9.5</v>
      </c>
      <c r="AJ193" s="1">
        <v>9</v>
      </c>
      <c r="AK193" s="1">
        <v>8.1</v>
      </c>
      <c r="AL193" s="1">
        <v>7.2939999999999996</v>
      </c>
      <c r="AM193" s="1">
        <v>7.7850000000000001</v>
      </c>
      <c r="AN193" s="1">
        <v>7.3760000000000003</v>
      </c>
      <c r="AO193" s="1">
        <v>7.585</v>
      </c>
      <c r="AP193" s="1">
        <v>7.1790000000000003</v>
      </c>
      <c r="AQ193" s="1">
        <v>7.4480000000000004</v>
      </c>
      <c r="AR193" s="1">
        <v>6.0940000000000003</v>
      </c>
      <c r="AS193" s="1">
        <v>4.4619999999999997</v>
      </c>
      <c r="AT193" s="1">
        <v>5.4459999999999997</v>
      </c>
      <c r="AU193" s="1">
        <v>5.5640000000000001</v>
      </c>
      <c r="AV193" s="1">
        <f t="shared" si="6"/>
        <v>0.7</v>
      </c>
      <c r="AW193" s="1">
        <f t="shared" si="7"/>
        <v>5</v>
      </c>
      <c r="AX193" s="1">
        <f t="shared" si="8"/>
        <v>6</v>
      </c>
      <c r="AY193" s="1">
        <v>5.5</v>
      </c>
      <c r="AZ193" s="1">
        <v>5.5</v>
      </c>
      <c r="BA193" s="1">
        <v>5.5</v>
      </c>
      <c r="BB193" s="1">
        <v>2019</v>
      </c>
      <c r="BC193" s="219">
        <v>0</v>
      </c>
      <c r="BD193" t="s">
        <v>398</v>
      </c>
      <c r="BG193" s="1">
        <v>0.7</v>
      </c>
      <c r="BH193" s="1">
        <v>5</v>
      </c>
      <c r="BI193" s="1">
        <v>6</v>
      </c>
    </row>
    <row r="194" spans="1:61">
      <c r="A194" t="s">
        <v>400</v>
      </c>
      <c r="B194" t="s">
        <v>399</v>
      </c>
      <c r="C194">
        <v>0</v>
      </c>
      <c r="D194" t="s">
        <v>26</v>
      </c>
      <c r="E194" t="s">
        <v>27</v>
      </c>
      <c r="F194" t="s">
        <v>28</v>
      </c>
      <c r="G194" t="s">
        <v>24</v>
      </c>
      <c r="H194" s="1">
        <v>5.4509999999999996</v>
      </c>
      <c r="I194" s="1">
        <v>4.375</v>
      </c>
      <c r="J194" s="1">
        <v>1.98</v>
      </c>
      <c r="K194" s="1">
        <v>3.01</v>
      </c>
      <c r="L194" s="1">
        <v>9.577</v>
      </c>
      <c r="M194" s="1">
        <v>1.0009999999999999</v>
      </c>
      <c r="N194" s="1">
        <v>-0.14899999999999999</v>
      </c>
      <c r="O194" s="1">
        <v>-2.8940000000000001</v>
      </c>
      <c r="P194" s="1">
        <v>-1.6950000000000001</v>
      </c>
      <c r="Q194" s="1">
        <v>1.5329999999999999</v>
      </c>
      <c r="R194" s="1">
        <v>11.696999999999999</v>
      </c>
      <c r="S194" s="1">
        <v>3.1469999999999998</v>
      </c>
      <c r="T194" s="1">
        <v>2.5840000000000001</v>
      </c>
      <c r="U194" s="1">
        <v>0.73599999999999999</v>
      </c>
      <c r="V194" s="1">
        <v>9.0790000000000006</v>
      </c>
      <c r="W194" s="1">
        <v>1.0049999999999999</v>
      </c>
      <c r="X194" s="1">
        <v>2.3279999999999998</v>
      </c>
      <c r="Y194" s="1">
        <v>4.907</v>
      </c>
      <c r="Z194" s="1">
        <v>1.1759999999999999</v>
      </c>
      <c r="AA194" s="1">
        <v>0.33700000000000002</v>
      </c>
      <c r="AB194" s="1">
        <v>5.9249999999999998</v>
      </c>
      <c r="AC194" s="1">
        <v>-3.3980000000000001</v>
      </c>
      <c r="AD194" s="1">
        <v>-5.1980000000000004</v>
      </c>
      <c r="AE194" s="1">
        <v>4.2880000000000003</v>
      </c>
      <c r="AF194" s="1">
        <v>3.9870000000000001</v>
      </c>
      <c r="AG194" s="1">
        <v>5.3049999999999997</v>
      </c>
      <c r="AH194" s="1">
        <v>8.4649999999999999</v>
      </c>
      <c r="AI194" s="1">
        <v>5.1740000000000004</v>
      </c>
      <c r="AJ194" s="1">
        <v>6.4489999999999998</v>
      </c>
      <c r="AK194" s="1">
        <v>3.3130000000000002</v>
      </c>
      <c r="AL194" s="1">
        <v>1.629</v>
      </c>
      <c r="AM194" s="1">
        <v>1.2230000000000001</v>
      </c>
      <c r="AN194" s="1">
        <v>1.7549999999999999</v>
      </c>
      <c r="AO194" s="1">
        <v>1.9690000000000001</v>
      </c>
      <c r="AP194" s="1">
        <v>2.3039999999999998</v>
      </c>
      <c r="AQ194" s="1">
        <v>0.16300000000000001</v>
      </c>
      <c r="AR194" s="1">
        <v>3.4670000000000001</v>
      </c>
      <c r="AS194" s="1">
        <v>4.4180000000000001</v>
      </c>
      <c r="AT194" s="1">
        <v>2.9</v>
      </c>
      <c r="AU194" s="1">
        <v>3.2650000000000001</v>
      </c>
      <c r="AV194" s="1">
        <f t="shared" si="6"/>
        <v>-8.2859999999999996</v>
      </c>
      <c r="AW194" s="1">
        <f t="shared" si="7"/>
        <v>4.2809999999999997</v>
      </c>
      <c r="AX194" s="1">
        <f t="shared" si="8"/>
        <v>3.91</v>
      </c>
      <c r="AY194" s="1">
        <v>3.3</v>
      </c>
      <c r="AZ194" s="1">
        <v>3.2</v>
      </c>
      <c r="BA194" s="1">
        <v>3</v>
      </c>
      <c r="BB194" s="1">
        <v>2018</v>
      </c>
      <c r="BC194" s="219">
        <v>0</v>
      </c>
      <c r="BD194" t="s">
        <v>400</v>
      </c>
      <c r="BG194" s="1">
        <v>-8.2859999999999996</v>
      </c>
      <c r="BH194" s="1">
        <v>4.2809999999999997</v>
      </c>
      <c r="BI194" s="1">
        <v>3.91</v>
      </c>
    </row>
    <row r="195" spans="1:61">
      <c r="A195" t="s">
        <v>402</v>
      </c>
      <c r="B195" t="s">
        <v>401</v>
      </c>
      <c r="C195">
        <v>0</v>
      </c>
      <c r="D195" t="s">
        <v>26</v>
      </c>
      <c r="E195" t="s">
        <v>27</v>
      </c>
      <c r="F195" t="s">
        <v>28</v>
      </c>
      <c r="G195" t="s">
        <v>24</v>
      </c>
      <c r="H195" s="1">
        <v>-4.9470000000000001</v>
      </c>
      <c r="I195" s="1">
        <v>-1.288</v>
      </c>
      <c r="J195" s="1">
        <v>2.645</v>
      </c>
      <c r="K195" s="1">
        <v>-9.8559999999999999</v>
      </c>
      <c r="L195" s="1">
        <v>5.2229999999999999</v>
      </c>
      <c r="M195" s="1">
        <v>0.86699999999999999</v>
      </c>
      <c r="N195" s="1">
        <v>6.08</v>
      </c>
      <c r="O195" s="1">
        <v>4.8010000000000002</v>
      </c>
      <c r="P195" s="1">
        <v>6.51</v>
      </c>
      <c r="Q195" s="1">
        <v>-13.92</v>
      </c>
      <c r="R195" s="1">
        <v>6.468</v>
      </c>
      <c r="S195" s="1">
        <v>9.73</v>
      </c>
      <c r="T195" s="1">
        <v>6.06</v>
      </c>
      <c r="U195" s="1">
        <v>0.27500000000000002</v>
      </c>
      <c r="V195" s="1">
        <v>-2.3490000000000002</v>
      </c>
      <c r="W195" s="1">
        <v>3.952</v>
      </c>
      <c r="X195" s="1">
        <v>-0.19800000000000001</v>
      </c>
      <c r="Y195" s="1">
        <v>6.3710000000000004</v>
      </c>
      <c r="Z195" s="1">
        <v>0.29399999999999998</v>
      </c>
      <c r="AA195" s="1">
        <v>-5.97</v>
      </c>
      <c r="AB195" s="1">
        <v>3.6869999999999998</v>
      </c>
      <c r="AC195" s="1">
        <v>3.3940000000000001</v>
      </c>
      <c r="AD195" s="1">
        <v>-8.8559999999999999</v>
      </c>
      <c r="AE195" s="1">
        <v>-7.7549999999999999</v>
      </c>
      <c r="AF195" s="1">
        <v>18.286999999999999</v>
      </c>
      <c r="AG195" s="1">
        <v>10.318</v>
      </c>
      <c r="AH195" s="1">
        <v>9.8719999999999999</v>
      </c>
      <c r="AI195" s="1">
        <v>8.7539999999999996</v>
      </c>
      <c r="AJ195" s="1">
        <v>5.2779999999999996</v>
      </c>
      <c r="AK195" s="1">
        <v>-3.202</v>
      </c>
      <c r="AL195" s="1">
        <v>-1.4890000000000001</v>
      </c>
      <c r="AM195" s="1">
        <v>4.1760000000000002</v>
      </c>
      <c r="AN195" s="1">
        <v>5.6260000000000003</v>
      </c>
      <c r="AO195" s="1">
        <v>1.343</v>
      </c>
      <c r="AP195" s="1">
        <v>-3.8940000000000001</v>
      </c>
      <c r="AQ195" s="1">
        <v>-6.2210000000000001</v>
      </c>
      <c r="AR195" s="1">
        <v>-17.04</v>
      </c>
      <c r="AS195" s="1">
        <v>-15.670999999999999</v>
      </c>
      <c r="AT195" s="1">
        <v>-19.620999999999999</v>
      </c>
      <c r="AU195" s="1">
        <v>-35</v>
      </c>
      <c r="AV195" s="1">
        <f t="shared" si="6"/>
        <v>-25</v>
      </c>
      <c r="AW195" s="1">
        <f t="shared" si="7"/>
        <v>-10</v>
      </c>
      <c r="AX195" s="1">
        <f t="shared" si="8"/>
        <v>-5</v>
      </c>
      <c r="AY195" s="1" t="s">
        <v>29</v>
      </c>
      <c r="AZ195" s="1" t="s">
        <v>29</v>
      </c>
      <c r="BA195" s="1" t="s">
        <v>29</v>
      </c>
      <c r="BB195" s="1">
        <v>2018</v>
      </c>
      <c r="BC195" s="219">
        <v>0</v>
      </c>
      <c r="BD195" t="s">
        <v>402</v>
      </c>
      <c r="BG195" s="1">
        <v>-25</v>
      </c>
      <c r="BH195" s="1">
        <v>-10</v>
      </c>
      <c r="BI195" s="1">
        <v>-5</v>
      </c>
    </row>
    <row r="196" spans="1:61">
      <c r="A196" t="s">
        <v>404</v>
      </c>
      <c r="B196" t="s">
        <v>403</v>
      </c>
      <c r="C196">
        <v>0</v>
      </c>
      <c r="D196" t="s">
        <v>26</v>
      </c>
      <c r="E196" t="s">
        <v>27</v>
      </c>
      <c r="F196" t="s">
        <v>28</v>
      </c>
      <c r="G196" t="s">
        <v>24</v>
      </c>
      <c r="H196" s="1">
        <v>-3.4969999999999999</v>
      </c>
      <c r="I196" s="1">
        <v>5.7969999999999997</v>
      </c>
      <c r="J196" s="1">
        <v>8.15</v>
      </c>
      <c r="K196" s="1">
        <v>7.093</v>
      </c>
      <c r="L196" s="1">
        <v>8.3970000000000002</v>
      </c>
      <c r="M196" s="1">
        <v>5.6189999999999998</v>
      </c>
      <c r="N196" s="1">
        <v>3.3570000000000002</v>
      </c>
      <c r="O196" s="1">
        <v>2.5489999999999999</v>
      </c>
      <c r="P196" s="1">
        <v>5.0999999999999996</v>
      </c>
      <c r="Q196" s="1">
        <v>7.8</v>
      </c>
      <c r="R196" s="1">
        <v>5.0469999999999997</v>
      </c>
      <c r="S196" s="1">
        <v>5.8090000000000002</v>
      </c>
      <c r="T196" s="1">
        <v>8.6999999999999993</v>
      </c>
      <c r="U196" s="1">
        <v>8.0779999999999994</v>
      </c>
      <c r="V196" s="1">
        <v>8.8339999999999996</v>
      </c>
      <c r="W196" s="1">
        <v>9.5399999999999991</v>
      </c>
      <c r="X196" s="1">
        <v>9.34</v>
      </c>
      <c r="Y196" s="1">
        <v>8.1519999999999992</v>
      </c>
      <c r="Z196" s="1">
        <v>5.7649999999999997</v>
      </c>
      <c r="AA196" s="1">
        <v>4.774</v>
      </c>
      <c r="AB196" s="1">
        <v>6.7869999999999999</v>
      </c>
      <c r="AC196" s="1">
        <v>6.8949999999999996</v>
      </c>
      <c r="AD196" s="1">
        <v>7.08</v>
      </c>
      <c r="AE196" s="1">
        <v>7.3410000000000002</v>
      </c>
      <c r="AF196" s="1">
        <v>7.7889999999999997</v>
      </c>
      <c r="AG196" s="1">
        <v>7.5469999999999997</v>
      </c>
      <c r="AH196" s="1">
        <v>6.9779999999999998</v>
      </c>
      <c r="AI196" s="1">
        <v>7.1289999999999996</v>
      </c>
      <c r="AJ196" s="1">
        <v>5.6619999999999999</v>
      </c>
      <c r="AK196" s="1">
        <v>5.3979999999999997</v>
      </c>
      <c r="AL196" s="1">
        <v>6.423</v>
      </c>
      <c r="AM196" s="1">
        <v>6.4130000000000003</v>
      </c>
      <c r="AN196" s="1">
        <v>5.5049999999999999</v>
      </c>
      <c r="AO196" s="1">
        <v>5.5540000000000003</v>
      </c>
      <c r="AP196" s="1">
        <v>6.4219999999999997</v>
      </c>
      <c r="AQ196" s="1">
        <v>6.9870000000000001</v>
      </c>
      <c r="AR196" s="1">
        <v>6.69</v>
      </c>
      <c r="AS196" s="1">
        <v>6.94</v>
      </c>
      <c r="AT196" s="1">
        <v>7.0759999999999996</v>
      </c>
      <c r="AU196" s="1">
        <v>7.0170000000000003</v>
      </c>
      <c r="AV196" s="1">
        <f t="shared" si="6"/>
        <v>1.6</v>
      </c>
      <c r="AW196" s="1">
        <f t="shared" si="7"/>
        <v>6.7</v>
      </c>
      <c r="AX196" s="1">
        <f t="shared" si="8"/>
        <v>7.44</v>
      </c>
      <c r="AY196" s="1">
        <v>7.24</v>
      </c>
      <c r="AZ196" s="1">
        <v>6.931</v>
      </c>
      <c r="BA196" s="1">
        <v>6.63</v>
      </c>
      <c r="BB196" s="1">
        <v>2019</v>
      </c>
      <c r="BC196" s="219">
        <v>0</v>
      </c>
      <c r="BD196" t="s">
        <v>404</v>
      </c>
      <c r="BG196" s="1">
        <v>1.6</v>
      </c>
      <c r="BH196" s="1">
        <v>6.7</v>
      </c>
      <c r="BI196" s="1">
        <v>7.44</v>
      </c>
    </row>
    <row r="197" spans="1:61">
      <c r="A197" t="s">
        <v>406</v>
      </c>
      <c r="B197" t="s">
        <v>405</v>
      </c>
      <c r="C197">
        <v>0</v>
      </c>
      <c r="D197" t="s">
        <v>26</v>
      </c>
      <c r="E197" t="s">
        <v>27</v>
      </c>
      <c r="F197" t="s">
        <v>28</v>
      </c>
      <c r="G197" t="s">
        <v>24</v>
      </c>
      <c r="H197" s="1" t="s">
        <v>29</v>
      </c>
      <c r="I197" s="1" t="s">
        <v>29</v>
      </c>
      <c r="J197" s="1" t="s">
        <v>29</v>
      </c>
      <c r="K197" s="1" t="s">
        <v>29</v>
      </c>
      <c r="L197" s="1" t="s">
        <v>29</v>
      </c>
      <c r="M197" s="1" t="s">
        <v>29</v>
      </c>
      <c r="N197" s="1" t="s">
        <v>29</v>
      </c>
      <c r="O197" s="1" t="s">
        <v>29</v>
      </c>
      <c r="P197" s="1" t="s">
        <v>29</v>
      </c>
      <c r="Q197" s="1" t="s">
        <v>29</v>
      </c>
      <c r="R197" s="1" t="s">
        <v>29</v>
      </c>
      <c r="S197" s="1" t="s">
        <v>29</v>
      </c>
      <c r="T197" s="1" t="s">
        <v>29</v>
      </c>
      <c r="U197" s="1" t="s">
        <v>29</v>
      </c>
      <c r="V197" s="1" t="s">
        <v>29</v>
      </c>
      <c r="W197" s="1">
        <v>7.1180000000000003</v>
      </c>
      <c r="X197" s="1">
        <v>1.2150000000000001</v>
      </c>
      <c r="Y197" s="1">
        <v>14.667999999999999</v>
      </c>
      <c r="Z197" s="1">
        <v>14.334</v>
      </c>
      <c r="AA197" s="1">
        <v>8.2810000000000006</v>
      </c>
      <c r="AB197" s="1">
        <v>-8.5559999999999992</v>
      </c>
      <c r="AC197" s="1">
        <v>-9.3109999999999999</v>
      </c>
      <c r="AD197" s="1">
        <v>-12.488</v>
      </c>
      <c r="AE197" s="1">
        <v>14.016</v>
      </c>
      <c r="AF197" s="1">
        <v>21.923999999999999</v>
      </c>
      <c r="AG197" s="1">
        <v>11.291</v>
      </c>
      <c r="AH197" s="1">
        <v>-0.997</v>
      </c>
      <c r="AI197" s="1">
        <v>3.7879999999999998</v>
      </c>
      <c r="AJ197" s="1">
        <v>7.4290000000000003</v>
      </c>
      <c r="AK197" s="1">
        <v>8.593</v>
      </c>
      <c r="AL197" s="1">
        <v>5.7770000000000001</v>
      </c>
      <c r="AM197" s="1">
        <v>9.6010000000000009</v>
      </c>
      <c r="AN197" s="1">
        <v>6.0960000000000001</v>
      </c>
      <c r="AO197" s="1">
        <v>4.6989999999999998</v>
      </c>
      <c r="AP197" s="1">
        <v>-0.158</v>
      </c>
      <c r="AQ197" s="1">
        <v>3.7210000000000001</v>
      </c>
      <c r="AR197" s="1">
        <v>8.8650000000000002</v>
      </c>
      <c r="AS197" s="1">
        <v>1.419</v>
      </c>
      <c r="AT197" s="1">
        <v>1.2270000000000001</v>
      </c>
      <c r="AU197" s="1">
        <v>0.94899999999999995</v>
      </c>
      <c r="AV197" s="1">
        <f t="shared" si="6"/>
        <v>-11.98</v>
      </c>
      <c r="AW197" s="1">
        <f t="shared" si="7"/>
        <v>8.1890000000000001</v>
      </c>
      <c r="AX197" s="1">
        <f t="shared" si="8"/>
        <v>5.0570000000000004</v>
      </c>
      <c r="AY197" s="1">
        <v>2.0409999999999999</v>
      </c>
      <c r="AZ197" s="1">
        <v>2</v>
      </c>
      <c r="BA197" s="1">
        <v>2.0009999999999999</v>
      </c>
      <c r="BB197" s="1">
        <v>2019</v>
      </c>
      <c r="BC197" s="219">
        <v>0</v>
      </c>
      <c r="BD197" t="s">
        <v>406</v>
      </c>
      <c r="BG197" s="1">
        <v>-11.98</v>
      </c>
      <c r="BH197" s="1">
        <v>8.1890000000000001</v>
      </c>
      <c r="BI197" s="1">
        <v>5.0570000000000004</v>
      </c>
    </row>
    <row r="198" spans="1:61">
      <c r="A198" t="s">
        <v>408</v>
      </c>
      <c r="B198" t="s">
        <v>407</v>
      </c>
      <c r="C198">
        <v>0</v>
      </c>
      <c r="D198" t="s">
        <v>26</v>
      </c>
      <c r="E198" t="s">
        <v>27</v>
      </c>
      <c r="F198" t="s">
        <v>28</v>
      </c>
      <c r="G198" t="s">
        <v>24</v>
      </c>
      <c r="H198" s="1" t="s">
        <v>29</v>
      </c>
      <c r="I198" s="1" t="s">
        <v>29</v>
      </c>
      <c r="J198" s="1" t="s">
        <v>29</v>
      </c>
      <c r="K198" s="1" t="s">
        <v>29</v>
      </c>
      <c r="L198" s="1" t="s">
        <v>29</v>
      </c>
      <c r="M198" s="1" t="s">
        <v>29</v>
      </c>
      <c r="N198" s="1" t="s">
        <v>29</v>
      </c>
      <c r="O198" s="1" t="s">
        <v>29</v>
      </c>
      <c r="P198" s="1" t="s">
        <v>29</v>
      </c>
      <c r="Q198" s="1" t="s">
        <v>29</v>
      </c>
      <c r="R198" s="1" t="s">
        <v>29</v>
      </c>
      <c r="S198" s="1">
        <v>6.2930000000000001</v>
      </c>
      <c r="T198" s="1">
        <v>8.2080000000000002</v>
      </c>
      <c r="U198" s="1">
        <v>4.0019999999999998</v>
      </c>
      <c r="V198" s="1">
        <v>6.7220000000000004</v>
      </c>
      <c r="W198" s="1">
        <v>5.6689999999999996</v>
      </c>
      <c r="X198" s="1">
        <v>4.6349999999999998</v>
      </c>
      <c r="Y198" s="1">
        <v>5.2309999999999999</v>
      </c>
      <c r="Z198" s="1">
        <v>6.0069999999999997</v>
      </c>
      <c r="AA198" s="1">
        <v>3.7759999999999998</v>
      </c>
      <c r="AB198" s="1">
        <v>6.1820000000000004</v>
      </c>
      <c r="AC198" s="1">
        <v>3.8039999999999998</v>
      </c>
      <c r="AD198" s="1">
        <v>3.9350000000000001</v>
      </c>
      <c r="AE198" s="1">
        <v>3.7469999999999999</v>
      </c>
      <c r="AF198" s="1">
        <v>3.9729999999999999</v>
      </c>
      <c r="AG198" s="1">
        <v>5.5919999999999996</v>
      </c>
      <c r="AH198" s="1">
        <v>3.17</v>
      </c>
      <c r="AI198" s="1">
        <v>3.3380000000000001</v>
      </c>
      <c r="AJ198" s="1">
        <v>3.6480000000000001</v>
      </c>
      <c r="AK198" s="1">
        <v>3.8660000000000001</v>
      </c>
      <c r="AL198" s="1">
        <v>7.702</v>
      </c>
      <c r="AM198" s="1">
        <v>-12.715</v>
      </c>
      <c r="AN198" s="1">
        <v>2.3929999999999998</v>
      </c>
      <c r="AO198" s="1">
        <v>4.8239999999999998</v>
      </c>
      <c r="AP198" s="1">
        <v>-0.189</v>
      </c>
      <c r="AQ198" s="1">
        <v>-27.995000000000001</v>
      </c>
      <c r="AR198" s="1">
        <v>-9.375</v>
      </c>
      <c r="AS198" s="1">
        <v>-5.0720000000000001</v>
      </c>
      <c r="AT198" s="1">
        <v>0.752</v>
      </c>
      <c r="AU198" s="1">
        <v>2.1</v>
      </c>
      <c r="AV198" s="1">
        <f t="shared" si="6"/>
        <v>-5</v>
      </c>
      <c r="AW198" s="1">
        <f t="shared" si="7"/>
        <v>0.5</v>
      </c>
      <c r="AX198" s="1">
        <f t="shared" si="8"/>
        <v>2.5</v>
      </c>
      <c r="AY198" s="1">
        <v>6.6950000000000003</v>
      </c>
      <c r="AZ198" s="1">
        <v>6.3739999999999997</v>
      </c>
      <c r="BA198" s="1">
        <v>6.2169999999999996</v>
      </c>
      <c r="BB198" s="1">
        <v>2019</v>
      </c>
      <c r="BC198" s="219">
        <v>0</v>
      </c>
      <c r="BD198" t="s">
        <v>408</v>
      </c>
      <c r="BG198" s="1">
        <v>-5</v>
      </c>
      <c r="BH198" s="1">
        <v>0.5</v>
      </c>
      <c r="BI198" s="1">
        <v>2.5</v>
      </c>
    </row>
    <row r="199" spans="1:61">
      <c r="A199" t="s">
        <v>410</v>
      </c>
      <c r="B199" t="s">
        <v>409</v>
      </c>
      <c r="C199">
        <v>0</v>
      </c>
      <c r="D199" t="s">
        <v>26</v>
      </c>
      <c r="E199" t="s">
        <v>27</v>
      </c>
      <c r="F199" t="s">
        <v>28</v>
      </c>
      <c r="G199" t="s">
        <v>24</v>
      </c>
      <c r="H199" s="1">
        <v>3.8540000000000001</v>
      </c>
      <c r="I199" s="1">
        <v>6.6310000000000002</v>
      </c>
      <c r="J199" s="1">
        <v>-2.9119999999999999</v>
      </c>
      <c r="K199" s="1">
        <v>-1.145</v>
      </c>
      <c r="L199" s="1">
        <v>-1.718</v>
      </c>
      <c r="M199" s="1">
        <v>1.2370000000000001</v>
      </c>
      <c r="N199" s="1">
        <v>1.698</v>
      </c>
      <c r="O199" s="1">
        <v>1.4910000000000001</v>
      </c>
      <c r="P199" s="1">
        <v>9.2710000000000008</v>
      </c>
      <c r="Q199" s="1">
        <v>-3.6579999999999999</v>
      </c>
      <c r="R199" s="1">
        <v>-0.57899999999999996</v>
      </c>
      <c r="S199" s="1">
        <v>-0.66600000000000004</v>
      </c>
      <c r="T199" s="1">
        <v>2.052</v>
      </c>
      <c r="U199" s="1">
        <v>-7.6999999999999999E-2</v>
      </c>
      <c r="V199" s="1">
        <v>-13.308999999999999</v>
      </c>
      <c r="W199" s="1">
        <v>2.8980000000000001</v>
      </c>
      <c r="X199" s="1">
        <v>6.2190000000000003</v>
      </c>
      <c r="Y199" s="1">
        <v>3.8140000000000001</v>
      </c>
      <c r="Z199" s="1">
        <v>-0.38600000000000001</v>
      </c>
      <c r="AA199" s="1">
        <v>4.6500000000000004</v>
      </c>
      <c r="AB199" s="1">
        <v>3.8969999999999998</v>
      </c>
      <c r="AC199" s="1">
        <v>5.3170000000000002</v>
      </c>
      <c r="AD199" s="1">
        <v>4.5060000000000002</v>
      </c>
      <c r="AE199" s="1">
        <v>6.9450000000000003</v>
      </c>
      <c r="AF199" s="1">
        <v>7.032</v>
      </c>
      <c r="AG199" s="1">
        <v>7.2359999999999998</v>
      </c>
      <c r="AH199" s="1">
        <v>7.9039999999999999</v>
      </c>
      <c r="AI199" s="1">
        <v>8.3520000000000003</v>
      </c>
      <c r="AJ199" s="1">
        <v>7.774</v>
      </c>
      <c r="AK199" s="1">
        <v>9.2200000000000006</v>
      </c>
      <c r="AL199" s="1">
        <v>10.298</v>
      </c>
      <c r="AM199" s="1">
        <v>5.5650000000000004</v>
      </c>
      <c r="AN199" s="1">
        <v>7.5979999999999999</v>
      </c>
      <c r="AO199" s="1">
        <v>5.0570000000000004</v>
      </c>
      <c r="AP199" s="1">
        <v>4.6980000000000004</v>
      </c>
      <c r="AQ199" s="1">
        <v>2.92</v>
      </c>
      <c r="AR199" s="1">
        <v>3.7570000000000001</v>
      </c>
      <c r="AS199" s="1">
        <v>3.524</v>
      </c>
      <c r="AT199" s="1">
        <v>4.0350000000000001</v>
      </c>
      <c r="AU199" s="1">
        <v>1.4419999999999999</v>
      </c>
      <c r="AV199" s="1">
        <f t="shared" ref="AV199:AX200" si="9">IF($BC199=0,BG199,VLOOKUP($A199,$BJ$9:$BN$38,3,FALSE))</f>
        <v>-4.8310000000000004</v>
      </c>
      <c r="AW199" s="1">
        <f t="shared" ref="AW199:AW200" si="10">IF($BC199=0,BH199,VLOOKUP($A199,$BJ$9:$BN$38,4,FALSE))</f>
        <v>0.58299999999999996</v>
      </c>
      <c r="AX199" s="1">
        <f t="shared" ref="AX199:AX200" si="11">IF($BC199=0,BI199,VLOOKUP($A199,$BJ$9:$BN$38,5,FALSE))</f>
        <v>1.0509999999999999</v>
      </c>
      <c r="AY199" s="1">
        <v>1.214</v>
      </c>
      <c r="AZ199" s="1">
        <v>1.2310000000000001</v>
      </c>
      <c r="BA199" s="1">
        <v>1.21</v>
      </c>
      <c r="BB199" s="1">
        <v>2018</v>
      </c>
      <c r="BC199" s="219">
        <v>0</v>
      </c>
      <c r="BD199" t="s">
        <v>410</v>
      </c>
      <c r="BG199" s="1">
        <v>-4.8310000000000004</v>
      </c>
      <c r="BH199" s="1">
        <v>0.58299999999999996</v>
      </c>
      <c r="BI199" s="1">
        <v>1.0509999999999999</v>
      </c>
    </row>
    <row r="200" spans="1:61">
      <c r="A200" t="s">
        <v>412</v>
      </c>
      <c r="B200" t="s">
        <v>411</v>
      </c>
      <c r="C200">
        <v>0</v>
      </c>
      <c r="D200" t="s">
        <v>26</v>
      </c>
      <c r="E200" t="s">
        <v>27</v>
      </c>
      <c r="F200" t="s">
        <v>28</v>
      </c>
      <c r="G200" t="s">
        <v>24</v>
      </c>
      <c r="H200" s="1" t="s">
        <v>29</v>
      </c>
      <c r="I200" s="1" t="s">
        <v>29</v>
      </c>
      <c r="J200" s="1" t="s">
        <v>29</v>
      </c>
      <c r="K200" s="1" t="s">
        <v>29</v>
      </c>
      <c r="L200" s="1" t="s">
        <v>29</v>
      </c>
      <c r="M200" s="1" t="s">
        <v>29</v>
      </c>
      <c r="N200" s="1" t="s">
        <v>29</v>
      </c>
      <c r="O200" s="1" t="s">
        <v>29</v>
      </c>
      <c r="P200" s="1" t="s">
        <v>29</v>
      </c>
      <c r="Q200" s="1" t="s">
        <v>29</v>
      </c>
      <c r="R200" s="1" t="s">
        <v>29</v>
      </c>
      <c r="S200" s="1" t="s">
        <v>29</v>
      </c>
      <c r="T200" s="1" t="s">
        <v>29</v>
      </c>
      <c r="U200" s="1" t="s">
        <v>29</v>
      </c>
      <c r="V200" s="1" t="s">
        <v>29</v>
      </c>
      <c r="W200" s="1" t="s">
        <v>29</v>
      </c>
      <c r="X200" s="1" t="s">
        <v>29</v>
      </c>
      <c r="Y200" s="1" t="s">
        <v>29</v>
      </c>
      <c r="Z200" s="1" t="s">
        <v>29</v>
      </c>
      <c r="AA200" s="1">
        <v>-1.111</v>
      </c>
      <c r="AB200" s="1">
        <v>-4.2309999999999999</v>
      </c>
      <c r="AC200" s="1">
        <v>-0.45400000000000001</v>
      </c>
      <c r="AD200" s="1">
        <v>-7.7039999999999997</v>
      </c>
      <c r="AE200" s="1">
        <v>-16.224</v>
      </c>
      <c r="AF200" s="1">
        <v>-6.27</v>
      </c>
      <c r="AG200" s="1">
        <v>-7.4130000000000003</v>
      </c>
      <c r="AH200" s="1">
        <v>-3.556</v>
      </c>
      <c r="AI200" s="1">
        <v>-3.4009999999999998</v>
      </c>
      <c r="AJ200" s="1">
        <v>-16.323</v>
      </c>
      <c r="AK200" s="1">
        <v>7.3959999999999999</v>
      </c>
      <c r="AL200" s="1">
        <v>19.683</v>
      </c>
      <c r="AM200" s="1">
        <v>14.196999999999999</v>
      </c>
      <c r="AN200" s="1">
        <v>16.658000000000001</v>
      </c>
      <c r="AO200" s="1">
        <v>1.9750000000000001</v>
      </c>
      <c r="AP200" s="1">
        <v>2.383</v>
      </c>
      <c r="AQ200" s="1">
        <v>1.7909999999999999</v>
      </c>
      <c r="AR200" s="1">
        <v>0.74199999999999999</v>
      </c>
      <c r="AS200" s="1">
        <v>4.7039999999999997</v>
      </c>
      <c r="AT200" s="1">
        <v>3.4969999999999999</v>
      </c>
      <c r="AU200" s="1">
        <v>-6.5410000000000004</v>
      </c>
      <c r="AV200" s="1">
        <f t="shared" si="9"/>
        <v>-10.378</v>
      </c>
      <c r="AW200" s="1">
        <f t="shared" si="10"/>
        <v>4.1580000000000004</v>
      </c>
      <c r="AX200" s="1">
        <f t="shared" si="11"/>
        <v>2.4849999999999999</v>
      </c>
      <c r="AY200" s="1">
        <v>2.16</v>
      </c>
      <c r="AZ200" s="1">
        <v>2.16</v>
      </c>
      <c r="BA200" s="1">
        <v>2.16</v>
      </c>
      <c r="BB200" s="1">
        <v>2019</v>
      </c>
      <c r="BC200" s="219">
        <v>0</v>
      </c>
      <c r="BD200" t="s">
        <v>412</v>
      </c>
      <c r="BG200" s="1">
        <v>-10.378</v>
      </c>
      <c r="BH200" s="1">
        <v>4.1580000000000004</v>
      </c>
      <c r="BI200" s="1">
        <v>2.4849999999999999</v>
      </c>
    </row>
  </sheetData>
  <mergeCells count="11">
    <mergeCell ref="BJ1:BN1"/>
    <mergeCell ref="BJ3:BN3"/>
    <mergeCell ref="BJ4:BN4"/>
    <mergeCell ref="BM5:BN5"/>
    <mergeCell ref="BP5:BQ6"/>
    <mergeCell ref="A2:L2"/>
    <mergeCell ref="BT5:BU5"/>
    <mergeCell ref="BM6:BN6"/>
    <mergeCell ref="BT6:BU6"/>
    <mergeCell ref="BJ40:BQ40"/>
    <mergeCell ref="BG4:BI4"/>
  </mergeCells>
  <conditionalFormatting sqref="H6:BA200">
    <cfRule type="colorScale" priority="2">
      <colorScale>
        <cfvo type="min"/>
        <cfvo type="percentile" val="50"/>
        <cfvo type="max"/>
        <color rgb="FFF8696B"/>
        <color rgb="FFFFEB84"/>
        <color rgb="FF63BE7B"/>
      </colorScale>
    </cfRule>
  </conditionalFormatting>
  <conditionalFormatting sqref="BG6:BI200">
    <cfRule type="colorScale" priority="1">
      <colorScale>
        <cfvo type="min"/>
        <cfvo type="percentile" val="50"/>
        <cfvo type="max"/>
        <color rgb="FFF8696B"/>
        <color rgb="FFFFEB84"/>
        <color rgb="FF63BE7B"/>
      </colorScale>
    </cfRule>
  </conditionalFormatting>
  <hyperlinks>
    <hyperlink ref="A3" r:id="rId1"/>
    <hyperlink ref="B3" r:id="rId2"/>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88"/>
  <sheetViews>
    <sheetView topLeftCell="A140" workbookViewId="0">
      <pane xSplit="13630" ySplit="2660" topLeftCell="I1" activePane="bottomLeft"/>
      <selection activeCell="A140" sqref="A1:XFD1048576"/>
      <selection pane="topRight" activeCell="L1" sqref="L1:T1048576"/>
      <selection pane="bottomLeft" activeCell="H4" sqref="H4"/>
      <selection pane="bottomRight" activeCell="J3" sqref="J3"/>
    </sheetView>
  </sheetViews>
  <sheetFormatPr defaultRowHeight="14.5"/>
  <cols>
    <col min="1" max="1" width="14.453125" style="104" customWidth="1"/>
    <col min="2" max="2" width="14.81640625" style="105" customWidth="1"/>
    <col min="3" max="3" width="11.7265625" style="105" customWidth="1"/>
    <col min="4" max="4" width="13.6328125" style="105" bestFit="1" customWidth="1"/>
    <col min="5" max="5" width="18.7265625" style="105" customWidth="1"/>
    <col min="6" max="6" width="16.7265625" style="105" customWidth="1"/>
    <col min="7" max="7" width="10.08984375" style="104" bestFit="1" customWidth="1"/>
    <col min="8" max="8" width="8.7265625" style="104"/>
    <col min="9" max="9" width="16.81640625" style="104" bestFit="1" customWidth="1"/>
    <col min="10" max="10" width="27.1796875" style="21" customWidth="1"/>
    <col min="11" max="11" width="12.6328125" style="21" customWidth="1"/>
    <col min="12" max="19" width="8.26953125" style="62" customWidth="1"/>
    <col min="20" max="20" width="8.7265625" style="105"/>
    <col min="21" max="16384" width="8.7265625" style="104"/>
  </cols>
  <sheetData>
    <row r="1" spans="1:20" ht="25" customHeight="1">
      <c r="C1" s="183" t="s">
        <v>544</v>
      </c>
      <c r="D1" s="183"/>
      <c r="E1" s="106" t="s">
        <v>522</v>
      </c>
    </row>
    <row r="2" spans="1:20" ht="25">
      <c r="A2" s="38" t="s">
        <v>505</v>
      </c>
      <c r="B2" s="39" t="s">
        <v>521</v>
      </c>
      <c r="C2" s="39" t="s">
        <v>445</v>
      </c>
      <c r="D2" s="39" t="s">
        <v>446</v>
      </c>
      <c r="E2" s="40" t="s">
        <v>532</v>
      </c>
      <c r="F2" s="39" t="s">
        <v>531</v>
      </c>
      <c r="I2" s="57" t="s">
        <v>542</v>
      </c>
      <c r="J2" s="57" t="s">
        <v>467</v>
      </c>
      <c r="K2" s="57" t="s">
        <v>506</v>
      </c>
      <c r="L2" s="57">
        <v>2012</v>
      </c>
      <c r="M2" s="57">
        <v>2013</v>
      </c>
      <c r="N2" s="57">
        <v>2014</v>
      </c>
      <c r="O2" s="57">
        <v>2015</v>
      </c>
      <c r="P2" s="57">
        <v>2016</v>
      </c>
      <c r="Q2" s="57">
        <v>2017</v>
      </c>
      <c r="R2" s="57">
        <v>2018</v>
      </c>
      <c r="S2" s="57">
        <v>2019</v>
      </c>
      <c r="T2" s="57" t="s">
        <v>543</v>
      </c>
    </row>
    <row r="3" spans="1:20" ht="25">
      <c r="A3" s="107" t="s">
        <v>44</v>
      </c>
      <c r="B3" s="108" t="s">
        <v>43</v>
      </c>
      <c r="C3" s="109">
        <v>0.21726841033334784</v>
      </c>
      <c r="D3" s="110">
        <v>1.2663127999999999</v>
      </c>
      <c r="E3" s="111"/>
      <c r="F3" s="50">
        <f>IF(ISNUMBER(E3),E3,C3)</f>
        <v>0.21726841033334784</v>
      </c>
      <c r="G3" s="112"/>
      <c r="H3" s="113" t="s">
        <v>23</v>
      </c>
      <c r="I3" s="55" t="s">
        <v>466</v>
      </c>
      <c r="J3" s="55" t="s">
        <v>25</v>
      </c>
      <c r="K3" s="58" t="s">
        <v>23</v>
      </c>
      <c r="L3" s="63">
        <v>19.972077866724501</v>
      </c>
      <c r="M3" s="63">
        <v>24.775750640691701</v>
      </c>
      <c r="N3" s="63">
        <v>26.0889583411047</v>
      </c>
      <c r="O3" s="63">
        <v>19.6649736471323</v>
      </c>
      <c r="P3" s="63">
        <v>23.0148375255262</v>
      </c>
      <c r="Q3" s="63">
        <v>28.1741933772336</v>
      </c>
      <c r="R3" s="63">
        <v>24.5103660759465</v>
      </c>
      <c r="S3" s="63"/>
      <c r="T3" s="60">
        <f>IF(ISNUMBER(S3),S3,IF(ISNUMBER(R3),R3,""))</f>
        <v>24.5103660759465</v>
      </c>
    </row>
    <row r="4" spans="1:20">
      <c r="A4" s="107" t="s">
        <v>25</v>
      </c>
      <c r="B4" s="108" t="s">
        <v>23</v>
      </c>
      <c r="C4" s="114"/>
      <c r="D4" s="108"/>
      <c r="E4" s="111">
        <v>0.24510366075946499</v>
      </c>
      <c r="F4" s="50">
        <f t="shared" ref="F4:F67" si="0">IF(ISNUMBER(E4),E4,C4)</f>
        <v>0.24510366075946499</v>
      </c>
      <c r="G4" s="112"/>
      <c r="H4" s="113" t="s">
        <v>30</v>
      </c>
      <c r="I4" s="55" t="s">
        <v>31</v>
      </c>
      <c r="J4" s="55" t="s">
        <v>31</v>
      </c>
      <c r="K4" s="58" t="s">
        <v>30</v>
      </c>
      <c r="L4" s="64">
        <v>14.6319385088039</v>
      </c>
      <c r="M4" s="64">
        <v>14.8832322464129</v>
      </c>
      <c r="N4" s="64">
        <v>13.862648363020501</v>
      </c>
      <c r="O4" s="64">
        <v>13.660375132352801</v>
      </c>
      <c r="P4" s="64">
        <v>13.807724790776</v>
      </c>
      <c r="Q4" s="64">
        <v>15.1153896603417</v>
      </c>
      <c r="R4" s="64">
        <v>16.9874011204504</v>
      </c>
      <c r="S4" s="64">
        <v>17.064251973992601</v>
      </c>
      <c r="T4" s="60">
        <f t="shared" ref="T4:T67" si="1">IF(ISNUMBER(S4),S4,IF(ISNUMBER(R4),R4,""))</f>
        <v>17.064251973992601</v>
      </c>
    </row>
    <row r="5" spans="1:20">
      <c r="A5" s="107" t="s">
        <v>35</v>
      </c>
      <c r="B5" s="108" t="s">
        <v>34</v>
      </c>
      <c r="C5" s="109">
        <v>0.12284718034264706</v>
      </c>
      <c r="D5" s="110">
        <v>1.3838135999999999</v>
      </c>
      <c r="E5" s="111">
        <v>0.269306414920086</v>
      </c>
      <c r="F5" s="50">
        <f t="shared" si="0"/>
        <v>0.269306414920086</v>
      </c>
      <c r="G5" s="112"/>
      <c r="H5" s="113" t="s">
        <v>32</v>
      </c>
      <c r="I5" s="55" t="s">
        <v>33</v>
      </c>
      <c r="J5" s="55" t="s">
        <v>33</v>
      </c>
      <c r="K5" s="58" t="s">
        <v>32</v>
      </c>
      <c r="L5" s="63">
        <v>17.475606645158599</v>
      </c>
      <c r="M5" s="63">
        <v>15.501242226855499</v>
      </c>
      <c r="N5" s="63">
        <v>13.1780744807646</v>
      </c>
      <c r="O5" s="63">
        <v>15.763736671841</v>
      </c>
      <c r="P5" s="63">
        <v>16.249038887315599</v>
      </c>
      <c r="Q5" s="63">
        <v>14.9666438105548</v>
      </c>
      <c r="R5" s="63">
        <v>14.978352660014499</v>
      </c>
      <c r="S5" s="63"/>
      <c r="T5" s="60">
        <f t="shared" si="1"/>
        <v>14.978352660014499</v>
      </c>
    </row>
    <row r="6" spans="1:20">
      <c r="A6" s="107" t="s">
        <v>31</v>
      </c>
      <c r="B6" s="108" t="s">
        <v>30</v>
      </c>
      <c r="C6" s="109">
        <v>0.16258069080613421</v>
      </c>
      <c r="D6" s="110">
        <v>7.8315498999999997</v>
      </c>
      <c r="E6" s="111">
        <v>0.170642519739926</v>
      </c>
      <c r="F6" s="50">
        <f t="shared" si="0"/>
        <v>0.170642519739926</v>
      </c>
      <c r="G6" s="112"/>
      <c r="H6" s="113" t="s">
        <v>34</v>
      </c>
      <c r="I6" s="55" t="s">
        <v>35</v>
      </c>
      <c r="J6" s="55" t="s">
        <v>35</v>
      </c>
      <c r="K6" s="58" t="s">
        <v>34</v>
      </c>
      <c r="L6" s="64">
        <v>13.670996078312299</v>
      </c>
      <c r="M6" s="64">
        <v>14.5098054412266</v>
      </c>
      <c r="N6" s="64">
        <v>13.666412685315599</v>
      </c>
      <c r="O6" s="64">
        <v>14.2724164663496</v>
      </c>
      <c r="P6" s="64">
        <v>19.215639971533101</v>
      </c>
      <c r="Q6" s="64">
        <v>22.0325986635338</v>
      </c>
      <c r="R6" s="64">
        <v>26.930641492008601</v>
      </c>
      <c r="S6" s="64"/>
      <c r="T6" s="60">
        <f t="shared" si="1"/>
        <v>26.930641492008601</v>
      </c>
    </row>
    <row r="7" spans="1:20">
      <c r="A7" s="107" t="s">
        <v>511</v>
      </c>
      <c r="B7" s="108" t="s">
        <v>414</v>
      </c>
      <c r="C7" s="109">
        <v>0.16591957616861186</v>
      </c>
      <c r="D7" s="110">
        <v>15.127076409999999</v>
      </c>
      <c r="E7" s="111"/>
      <c r="F7" s="50">
        <f t="shared" si="0"/>
        <v>0.16591957616861186</v>
      </c>
      <c r="G7" s="112"/>
      <c r="H7" s="113" t="e">
        <v>#N/A</v>
      </c>
      <c r="I7" s="55" t="s">
        <v>468</v>
      </c>
      <c r="J7" s="55" t="s">
        <v>468</v>
      </c>
      <c r="K7" s="58" t="e">
        <v>#N/A</v>
      </c>
      <c r="L7" s="63"/>
      <c r="M7" s="63"/>
      <c r="N7" s="63"/>
      <c r="O7" s="63">
        <v>-5.01917076161455</v>
      </c>
      <c r="P7" s="63">
        <v>11.612551168458101</v>
      </c>
      <c r="Q7" s="63">
        <v>10.26699</v>
      </c>
      <c r="R7" s="63">
        <v>16.957462</v>
      </c>
      <c r="S7" s="63">
        <v>9.2446450000000002</v>
      </c>
      <c r="T7" s="60">
        <f t="shared" si="1"/>
        <v>9.2446450000000002</v>
      </c>
    </row>
    <row r="8" spans="1:20" ht="25">
      <c r="A8" s="107" t="s">
        <v>390</v>
      </c>
      <c r="B8" s="108" t="s">
        <v>389</v>
      </c>
      <c r="C8" s="109">
        <v>0.14223662570338502</v>
      </c>
      <c r="D8" s="110">
        <v>873.24465889999988</v>
      </c>
      <c r="E8" s="111">
        <v>0.16493963234936501</v>
      </c>
      <c r="F8" s="50">
        <f t="shared" si="0"/>
        <v>0.16493963234936501</v>
      </c>
      <c r="G8" s="112"/>
      <c r="H8" s="113" t="s">
        <v>37</v>
      </c>
      <c r="I8" s="55" t="s">
        <v>38</v>
      </c>
      <c r="J8" s="55" t="s">
        <v>38</v>
      </c>
      <c r="K8" s="58" t="s">
        <v>37</v>
      </c>
      <c r="L8" s="64"/>
      <c r="M8" s="64"/>
      <c r="N8" s="64"/>
      <c r="O8" s="64">
        <v>26.412810054336099</v>
      </c>
      <c r="P8" s="64">
        <v>32.7711081903023</v>
      </c>
      <c r="Q8" s="64">
        <v>30.178000000000001</v>
      </c>
      <c r="R8" s="64">
        <v>27.566963999999999</v>
      </c>
      <c r="S8" s="64">
        <v>31.899253000000002</v>
      </c>
      <c r="T8" s="60">
        <f t="shared" si="1"/>
        <v>31.899253000000002</v>
      </c>
    </row>
    <row r="9" spans="1:20">
      <c r="A9" s="107" t="s">
        <v>40</v>
      </c>
      <c r="B9" s="108" t="s">
        <v>39</v>
      </c>
      <c r="C9" s="109">
        <v>0.16824533705428676</v>
      </c>
      <c r="D9" s="110">
        <v>57.117572300000006</v>
      </c>
      <c r="E9" s="111">
        <v>0.15532968601472899</v>
      </c>
      <c r="F9" s="50">
        <f t="shared" si="0"/>
        <v>0.15532968601472899</v>
      </c>
      <c r="G9" s="112"/>
      <c r="H9" s="113" t="s">
        <v>39</v>
      </c>
      <c r="I9" s="55" t="s">
        <v>40</v>
      </c>
      <c r="J9" s="55" t="s">
        <v>40</v>
      </c>
      <c r="K9" s="58" t="s">
        <v>39</v>
      </c>
      <c r="L9" s="63">
        <v>11.941965737229699</v>
      </c>
      <c r="M9" s="63">
        <v>12.463992778085199</v>
      </c>
      <c r="N9" s="63">
        <v>13.6801282818691</v>
      </c>
      <c r="O9" s="63">
        <v>12.4424843887726</v>
      </c>
      <c r="P9" s="63">
        <v>15.2288249000199</v>
      </c>
      <c r="Q9" s="63">
        <v>14.081731538835101</v>
      </c>
      <c r="R9" s="63">
        <v>14.2302351551594</v>
      </c>
      <c r="S9" s="63">
        <v>15.5329686014729</v>
      </c>
      <c r="T9" s="60">
        <f t="shared" si="1"/>
        <v>15.5329686014729</v>
      </c>
    </row>
    <row r="10" spans="1:20">
      <c r="A10" s="107" t="s">
        <v>42</v>
      </c>
      <c r="B10" s="108" t="s">
        <v>41</v>
      </c>
      <c r="C10" s="109">
        <v>0.126607001557832</v>
      </c>
      <c r="D10" s="110">
        <v>2.6691320999999997</v>
      </c>
      <c r="E10" s="111">
        <v>0.152208507743743</v>
      </c>
      <c r="F10" s="50">
        <f t="shared" si="0"/>
        <v>0.152208507743743</v>
      </c>
      <c r="G10" s="112"/>
      <c r="H10" s="113" t="s">
        <v>41</v>
      </c>
      <c r="I10" s="55" t="s">
        <v>469</v>
      </c>
      <c r="J10" s="55" t="s">
        <v>42</v>
      </c>
      <c r="K10" s="58" t="s">
        <v>41</v>
      </c>
      <c r="L10" s="64">
        <v>15.1991921937308</v>
      </c>
      <c r="M10" s="64">
        <v>14.4574412245953</v>
      </c>
      <c r="N10" s="64">
        <v>12.6869052528652</v>
      </c>
      <c r="O10" s="64">
        <v>13.9456372243722</v>
      </c>
      <c r="P10" s="64">
        <v>16.430223259901702</v>
      </c>
      <c r="Q10" s="64">
        <v>15.1539841395052</v>
      </c>
      <c r="R10" s="64">
        <v>15.219221907045499</v>
      </c>
      <c r="S10" s="64">
        <v>15.2208507743743</v>
      </c>
      <c r="T10" s="60">
        <f t="shared" si="1"/>
        <v>15.2208507743743</v>
      </c>
    </row>
    <row r="11" spans="1:20">
      <c r="A11" s="107" t="s">
        <v>38</v>
      </c>
      <c r="B11" s="108" t="s">
        <v>37</v>
      </c>
      <c r="C11" s="109">
        <v>0.23537411119446017</v>
      </c>
      <c r="D11" s="110">
        <v>0.45122222000000001</v>
      </c>
      <c r="E11" s="111">
        <v>0.31899253</v>
      </c>
      <c r="F11" s="50">
        <f t="shared" si="0"/>
        <v>0.31899253</v>
      </c>
      <c r="G11" s="112"/>
      <c r="H11" s="113" t="s">
        <v>45</v>
      </c>
      <c r="I11" s="55" t="s">
        <v>46</v>
      </c>
      <c r="J11" s="55" t="s">
        <v>46</v>
      </c>
      <c r="K11" s="58" t="s">
        <v>45</v>
      </c>
      <c r="L11" s="63">
        <v>10.618083360744</v>
      </c>
      <c r="M11" s="63">
        <v>10.1756988184416</v>
      </c>
      <c r="N11" s="63">
        <v>10.5727968598811</v>
      </c>
      <c r="O11" s="63">
        <v>11.8349462462375</v>
      </c>
      <c r="P11" s="63">
        <v>11.412143988728699</v>
      </c>
      <c r="Q11" s="63">
        <v>12.375992378776701</v>
      </c>
      <c r="R11" s="63">
        <v>12.6338415130899</v>
      </c>
      <c r="S11" s="63">
        <v>13.0614924488202</v>
      </c>
      <c r="T11" s="60">
        <f t="shared" si="1"/>
        <v>13.0614924488202</v>
      </c>
    </row>
    <row r="12" spans="1:20">
      <c r="A12" s="107" t="s">
        <v>46</v>
      </c>
      <c r="B12" s="108" t="s">
        <v>45</v>
      </c>
      <c r="C12" s="109">
        <v>0.10929733866183727</v>
      </c>
      <c r="D12" s="110">
        <v>3105.4968187999993</v>
      </c>
      <c r="E12" s="111">
        <v>0.130614924488202</v>
      </c>
      <c r="F12" s="50">
        <f t="shared" si="0"/>
        <v>0.130614924488202</v>
      </c>
      <c r="G12" s="112"/>
      <c r="H12" s="113" t="s">
        <v>47</v>
      </c>
      <c r="I12" s="55" t="s">
        <v>48</v>
      </c>
      <c r="J12" s="55" t="s">
        <v>48</v>
      </c>
      <c r="K12" s="58" t="s">
        <v>47</v>
      </c>
      <c r="L12" s="64">
        <v>12.939180401182201</v>
      </c>
      <c r="M12" s="64">
        <v>13.7289176663493</v>
      </c>
      <c r="N12" s="64">
        <v>12.2751206443515</v>
      </c>
      <c r="O12" s="64">
        <v>13.1616098825821</v>
      </c>
      <c r="P12" s="64">
        <v>14.4878542616533</v>
      </c>
      <c r="Q12" s="64">
        <v>15.601295831903901</v>
      </c>
      <c r="R12" s="64">
        <v>15.623077880824701</v>
      </c>
      <c r="S12" s="64">
        <v>15.899841304471501</v>
      </c>
      <c r="T12" s="60">
        <f t="shared" si="1"/>
        <v>15.899841304471501</v>
      </c>
    </row>
    <row r="13" spans="1:20">
      <c r="A13" s="107" t="s">
        <v>48</v>
      </c>
      <c r="B13" s="108" t="s">
        <v>47</v>
      </c>
      <c r="C13" s="109">
        <v>0.15883472620052902</v>
      </c>
      <c r="D13" s="110">
        <v>1169.8481355499996</v>
      </c>
      <c r="E13" s="111">
        <v>0.15899841304471501</v>
      </c>
      <c r="F13" s="50">
        <f t="shared" si="0"/>
        <v>0.15899841304471501</v>
      </c>
      <c r="G13" s="112"/>
      <c r="H13" s="113" t="s">
        <v>55</v>
      </c>
      <c r="I13" s="55" t="s">
        <v>56</v>
      </c>
      <c r="J13" s="55" t="s">
        <v>56</v>
      </c>
      <c r="K13" s="58" t="s">
        <v>55</v>
      </c>
      <c r="L13" s="63">
        <v>7.1203015177752897</v>
      </c>
      <c r="M13" s="63">
        <v>8.2647782206767904</v>
      </c>
      <c r="N13" s="63">
        <v>8.6446226872681606</v>
      </c>
      <c r="O13" s="63">
        <v>7.98485071365136</v>
      </c>
      <c r="P13" s="63">
        <v>8.1438876591626208</v>
      </c>
      <c r="Q13" s="63">
        <v>7.4513074846019904</v>
      </c>
      <c r="R13" s="63">
        <v>6.7652583571347602</v>
      </c>
      <c r="S13" s="63">
        <v>7.69226641101175</v>
      </c>
      <c r="T13" s="60">
        <f t="shared" si="1"/>
        <v>7.69226641101175</v>
      </c>
    </row>
    <row r="14" spans="1:20">
      <c r="A14" s="107" t="s">
        <v>50</v>
      </c>
      <c r="B14" s="108" t="s">
        <v>49</v>
      </c>
      <c r="C14" s="109">
        <v>0.29057408884246738</v>
      </c>
      <c r="D14" s="110">
        <v>7.8177717499999986</v>
      </c>
      <c r="E14" s="111"/>
      <c r="F14" s="50">
        <f t="shared" si="0"/>
        <v>0.29057408884246738</v>
      </c>
      <c r="G14" s="112"/>
      <c r="H14" s="113" t="s">
        <v>59</v>
      </c>
      <c r="I14" s="55" t="s">
        <v>470</v>
      </c>
      <c r="J14" s="55" t="s">
        <v>60</v>
      </c>
      <c r="K14" s="58" t="s">
        <v>59</v>
      </c>
      <c r="L14" s="64">
        <v>16.171302708702399</v>
      </c>
      <c r="M14" s="64">
        <v>11.5495200581919</v>
      </c>
      <c r="N14" s="64">
        <v>12.930447598935499</v>
      </c>
      <c r="O14" s="64">
        <v>14.6822178447085</v>
      </c>
      <c r="P14" s="64">
        <v>14.159108838680201</v>
      </c>
      <c r="Q14" s="64">
        <v>13.969859958737899</v>
      </c>
      <c r="R14" s="64">
        <v>13.5893938284719</v>
      </c>
      <c r="S14" s="64">
        <v>14.008332910367301</v>
      </c>
      <c r="T14" s="60">
        <f t="shared" si="1"/>
        <v>14.008332910367301</v>
      </c>
    </row>
    <row r="15" spans="1:20">
      <c r="A15" s="107" t="s">
        <v>84</v>
      </c>
      <c r="B15" s="108" t="s">
        <v>83</v>
      </c>
      <c r="C15" s="114"/>
      <c r="D15" s="108"/>
      <c r="E15" s="111"/>
      <c r="F15" s="50">
        <f t="shared" si="0"/>
        <v>0</v>
      </c>
      <c r="G15" s="112"/>
      <c r="H15" s="113" t="s">
        <v>61</v>
      </c>
      <c r="I15" s="55" t="s">
        <v>62</v>
      </c>
      <c r="J15" s="55" t="s">
        <v>62</v>
      </c>
      <c r="K15" s="58" t="s">
        <v>61</v>
      </c>
      <c r="L15" s="63">
        <v>15.851494169229399</v>
      </c>
      <c r="M15" s="63">
        <v>16.3922482942999</v>
      </c>
      <c r="N15" s="63">
        <v>15.308523162665301</v>
      </c>
      <c r="O15" s="63">
        <v>15.96807355388</v>
      </c>
      <c r="P15" s="63">
        <v>16.233598966774998</v>
      </c>
      <c r="Q15" s="63">
        <v>16.897883913515699</v>
      </c>
      <c r="R15" s="63">
        <v>16.479233736896902</v>
      </c>
      <c r="S15" s="63">
        <v>16.644482300395001</v>
      </c>
      <c r="T15" s="60">
        <f t="shared" si="1"/>
        <v>16.644482300395001</v>
      </c>
    </row>
    <row r="16" spans="1:20">
      <c r="A16" s="107" t="s">
        <v>62</v>
      </c>
      <c r="B16" s="108" t="s">
        <v>61</v>
      </c>
      <c r="C16" s="109">
        <v>0.19720981237829319</v>
      </c>
      <c r="D16" s="110">
        <v>929.62750200000005</v>
      </c>
      <c r="E16" s="111">
        <v>0.16644482300395003</v>
      </c>
      <c r="F16" s="50">
        <f t="shared" si="0"/>
        <v>0.16644482300395003</v>
      </c>
      <c r="G16" s="112"/>
      <c r="H16" s="113" t="s">
        <v>67</v>
      </c>
      <c r="I16" s="55" t="s">
        <v>68</v>
      </c>
      <c r="J16" s="55" t="s">
        <v>68</v>
      </c>
      <c r="K16" s="58" t="s">
        <v>67</v>
      </c>
      <c r="L16" s="64">
        <v>15.450050721894099</v>
      </c>
      <c r="M16" s="64">
        <v>17.8654030608661</v>
      </c>
      <c r="N16" s="64">
        <v>15.2760017806</v>
      </c>
      <c r="O16" s="64">
        <v>15.012796287900001</v>
      </c>
      <c r="P16" s="64">
        <v>16.517440436508299</v>
      </c>
      <c r="Q16" s="64">
        <v>13.326494276789701</v>
      </c>
      <c r="R16" s="64">
        <v>13.200768584957901</v>
      </c>
      <c r="S16" s="64">
        <v>12.4571708711241</v>
      </c>
      <c r="T16" s="60">
        <f t="shared" si="1"/>
        <v>12.4571708711241</v>
      </c>
    </row>
    <row r="17" spans="1:20">
      <c r="A17" s="107" t="s">
        <v>56</v>
      </c>
      <c r="B17" s="108" t="s">
        <v>55</v>
      </c>
      <c r="C17" s="109">
        <v>8.6319539968111952E-2</v>
      </c>
      <c r="D17" s="110">
        <v>150.98488431999996</v>
      </c>
      <c r="E17" s="111">
        <v>7.69226641101175E-2</v>
      </c>
      <c r="F17" s="50">
        <f t="shared" si="0"/>
        <v>7.69226641101175E-2</v>
      </c>
      <c r="G17" s="112"/>
      <c r="H17" s="113" t="s">
        <v>69</v>
      </c>
      <c r="I17" s="55" t="s">
        <v>70</v>
      </c>
      <c r="J17" s="55" t="s">
        <v>70</v>
      </c>
      <c r="K17" s="58" t="s">
        <v>69</v>
      </c>
      <c r="L17" s="63">
        <v>12.514339625283901</v>
      </c>
      <c r="M17" s="63">
        <v>11.9614111701359</v>
      </c>
      <c r="N17" s="63">
        <v>11.6775057162992</v>
      </c>
      <c r="O17" s="63">
        <v>11.6582360031147</v>
      </c>
      <c r="P17" s="63">
        <v>11.2331470420716</v>
      </c>
      <c r="Q17" s="63">
        <v>10.3620662560449</v>
      </c>
      <c r="R17" s="63">
        <v>10.3492838004916</v>
      </c>
      <c r="S17" s="63">
        <v>10.5601374315057</v>
      </c>
      <c r="T17" s="60">
        <f t="shared" si="1"/>
        <v>10.5601374315057</v>
      </c>
    </row>
    <row r="18" spans="1:20" ht="25">
      <c r="A18" s="107" t="s">
        <v>80</v>
      </c>
      <c r="B18" s="108" t="s">
        <v>79</v>
      </c>
      <c r="C18" s="109">
        <v>0.19003380263687689</v>
      </c>
      <c r="D18" s="110">
        <v>49.583608169999998</v>
      </c>
      <c r="E18" s="111">
        <v>0.19546862015017802</v>
      </c>
      <c r="F18" s="50">
        <f t="shared" si="0"/>
        <v>0.19546862015017802</v>
      </c>
      <c r="G18" s="112"/>
      <c r="H18" s="113" t="s">
        <v>71</v>
      </c>
      <c r="I18" s="55" t="s">
        <v>72</v>
      </c>
      <c r="J18" s="55" t="s">
        <v>72</v>
      </c>
      <c r="K18" s="58" t="s">
        <v>71</v>
      </c>
      <c r="L18" s="64">
        <v>14.0625922301138</v>
      </c>
      <c r="M18" s="64">
        <v>15.234217504719</v>
      </c>
      <c r="N18" s="64">
        <v>14.3452279119259</v>
      </c>
      <c r="O18" s="64">
        <v>13.7612358561706</v>
      </c>
      <c r="P18" s="64">
        <v>15.0283883801236</v>
      </c>
      <c r="Q18" s="64">
        <v>14.767781340475601</v>
      </c>
      <c r="R18" s="64">
        <v>16.487049655328601</v>
      </c>
      <c r="S18" s="64">
        <v>17.472865556967701</v>
      </c>
      <c r="T18" s="60">
        <f t="shared" si="1"/>
        <v>17.472865556967701</v>
      </c>
    </row>
    <row r="19" spans="1:20">
      <c r="A19" s="107" t="s">
        <v>54</v>
      </c>
      <c r="B19" s="108" t="s">
        <v>53</v>
      </c>
      <c r="C19" s="109">
        <v>0.16406476547704196</v>
      </c>
      <c r="D19" s="110">
        <v>157.3585698</v>
      </c>
      <c r="E19" s="111"/>
      <c r="F19" s="50">
        <f t="shared" si="0"/>
        <v>0.16406476547704196</v>
      </c>
      <c r="G19" s="112"/>
      <c r="H19" s="113" t="s">
        <v>73</v>
      </c>
      <c r="I19" s="55" t="s">
        <v>74</v>
      </c>
      <c r="J19" s="55" t="s">
        <v>74</v>
      </c>
      <c r="K19" s="58" t="s">
        <v>73</v>
      </c>
      <c r="L19" s="63">
        <v>12.3378592597491</v>
      </c>
      <c r="M19" s="63">
        <v>13.4048965460443</v>
      </c>
      <c r="N19" s="63">
        <v>13.115137880311099</v>
      </c>
      <c r="O19" s="63">
        <v>14.055317939373101</v>
      </c>
      <c r="P19" s="63">
        <v>13.247653801131801</v>
      </c>
      <c r="Q19" s="63">
        <v>15.015651683642201</v>
      </c>
      <c r="R19" s="63">
        <v>13.1614169418117</v>
      </c>
      <c r="S19" s="63">
        <v>13.3793690607723</v>
      </c>
      <c r="T19" s="60">
        <f t="shared" si="1"/>
        <v>13.3793690607723</v>
      </c>
    </row>
    <row r="20" spans="1:20">
      <c r="A20" s="107" t="s">
        <v>52</v>
      </c>
      <c r="B20" s="108" t="s">
        <v>51</v>
      </c>
      <c r="C20" s="109">
        <v>0.3375239294189375</v>
      </c>
      <c r="D20" s="110">
        <v>7.0360269999999998</v>
      </c>
      <c r="E20" s="111"/>
      <c r="F20" s="50">
        <f t="shared" si="0"/>
        <v>0.3375239294189375</v>
      </c>
      <c r="G20" s="112"/>
      <c r="H20" s="113" t="s">
        <v>75</v>
      </c>
      <c r="I20" s="55" t="s">
        <v>76</v>
      </c>
      <c r="J20" s="55" t="s">
        <v>76</v>
      </c>
      <c r="K20" s="58" t="s">
        <v>75</v>
      </c>
      <c r="L20" s="64">
        <v>11.934243241860299</v>
      </c>
      <c r="M20" s="64">
        <v>12.6070747817636</v>
      </c>
      <c r="N20" s="64">
        <v>13.0046649298577</v>
      </c>
      <c r="O20" s="64">
        <v>12.694667875215799</v>
      </c>
      <c r="P20" s="64">
        <v>13.6957630874895</v>
      </c>
      <c r="Q20" s="64">
        <v>14.4603399039603</v>
      </c>
      <c r="R20" s="64">
        <v>14.557758722579299</v>
      </c>
      <c r="S20" s="64">
        <v>14.2499489211908</v>
      </c>
      <c r="T20" s="60">
        <f t="shared" si="1"/>
        <v>14.2499489211908</v>
      </c>
    </row>
    <row r="21" spans="1:20">
      <c r="A21" s="107" t="s">
        <v>72</v>
      </c>
      <c r="B21" s="108" t="s">
        <v>71</v>
      </c>
      <c r="C21" s="114"/>
      <c r="D21" s="108"/>
      <c r="E21" s="111">
        <v>0.17472865556967701</v>
      </c>
      <c r="F21" s="50">
        <f t="shared" si="0"/>
        <v>0.17472865556967701</v>
      </c>
      <c r="G21" s="112"/>
      <c r="H21" s="113" t="s">
        <v>77</v>
      </c>
      <c r="I21" s="55" t="s">
        <v>78</v>
      </c>
      <c r="J21" s="55" t="s">
        <v>78</v>
      </c>
      <c r="K21" s="58" t="s">
        <v>77</v>
      </c>
      <c r="L21" s="63">
        <v>21.342707392366901</v>
      </c>
      <c r="M21" s="63">
        <v>21.182736593989901</v>
      </c>
      <c r="N21" s="63">
        <v>21.7900089417919</v>
      </c>
      <c r="O21" s="63">
        <v>22.939820792739201</v>
      </c>
      <c r="P21" s="63">
        <v>23.171483591018799</v>
      </c>
      <c r="Q21" s="63">
        <v>18.310478677269501</v>
      </c>
      <c r="R21" s="63">
        <v>19.1844699329816</v>
      </c>
      <c r="S21" s="63">
        <v>19.7066636020567</v>
      </c>
      <c r="T21" s="60">
        <f t="shared" si="1"/>
        <v>19.7066636020567</v>
      </c>
    </row>
    <row r="22" spans="1:20">
      <c r="A22" s="107" t="s">
        <v>60</v>
      </c>
      <c r="B22" s="108" t="s">
        <v>59</v>
      </c>
      <c r="C22" s="109">
        <v>0.15118725980517314</v>
      </c>
      <c r="D22" s="110">
        <v>25.695255799999998</v>
      </c>
      <c r="E22" s="111">
        <v>0.14008332910367302</v>
      </c>
      <c r="F22" s="50">
        <f t="shared" si="0"/>
        <v>0.14008332910367302</v>
      </c>
      <c r="G22" s="112"/>
      <c r="H22" s="113" t="s">
        <v>79</v>
      </c>
      <c r="I22" s="55" t="s">
        <v>80</v>
      </c>
      <c r="J22" s="55" t="s">
        <v>80</v>
      </c>
      <c r="K22" s="58" t="s">
        <v>79</v>
      </c>
      <c r="L22" s="64">
        <v>15.1347814884392</v>
      </c>
      <c r="M22" s="64">
        <v>16.011109164365202</v>
      </c>
      <c r="N22" s="64">
        <v>19.9706537364046</v>
      </c>
      <c r="O22" s="64">
        <v>20.464710109902001</v>
      </c>
      <c r="P22" s="64">
        <v>20.878559389075601</v>
      </c>
      <c r="Q22" s="64">
        <v>20.864942171848998</v>
      </c>
      <c r="R22" s="64">
        <v>19.4135785464346</v>
      </c>
      <c r="S22" s="64">
        <v>19.546862015017801</v>
      </c>
      <c r="T22" s="60">
        <f t="shared" si="1"/>
        <v>19.546862015017801</v>
      </c>
    </row>
    <row r="23" spans="1:20">
      <c r="A23" s="107" t="s">
        <v>512</v>
      </c>
      <c r="B23" s="108" t="s">
        <v>415</v>
      </c>
      <c r="C23" s="109">
        <v>0.18137165255309687</v>
      </c>
      <c r="D23" s="110">
        <v>15.597741999999998</v>
      </c>
      <c r="E23" s="111"/>
      <c r="F23" s="50">
        <f t="shared" si="0"/>
        <v>0.18137165255309687</v>
      </c>
      <c r="G23" s="112"/>
      <c r="H23" s="113" t="s">
        <v>83</v>
      </c>
      <c r="I23" s="55" t="s">
        <v>84</v>
      </c>
      <c r="J23" s="55" t="s">
        <v>84</v>
      </c>
      <c r="K23" s="58" t="s">
        <v>83</v>
      </c>
      <c r="L23" s="63">
        <v>18.0134473908685</v>
      </c>
      <c r="M23" s="63">
        <v>19.112477897594399</v>
      </c>
      <c r="N23" s="63">
        <v>15.3037060750381</v>
      </c>
      <c r="O23" s="63">
        <v>16.0491348682888</v>
      </c>
      <c r="P23" s="63">
        <v>19.876876027935602</v>
      </c>
      <c r="Q23" s="63">
        <v>20.969684984420802</v>
      </c>
      <c r="R23" s="63"/>
      <c r="S23" s="63"/>
      <c r="T23" s="60" t="str">
        <f t="shared" si="1"/>
        <v/>
      </c>
    </row>
    <row r="24" spans="1:20">
      <c r="A24" s="107" t="s">
        <v>70</v>
      </c>
      <c r="B24" s="108" t="s">
        <v>69</v>
      </c>
      <c r="C24" s="114"/>
      <c r="D24" s="108"/>
      <c r="E24" s="111">
        <v>0.10560137431505699</v>
      </c>
      <c r="F24" s="50">
        <f t="shared" si="0"/>
        <v>0.10560137431505699</v>
      </c>
      <c r="G24" s="112"/>
      <c r="H24" s="113" t="s">
        <v>87</v>
      </c>
      <c r="I24" s="55" t="s">
        <v>88</v>
      </c>
      <c r="J24" s="55" t="s">
        <v>88</v>
      </c>
      <c r="K24" s="58" t="s">
        <v>87</v>
      </c>
      <c r="L24" s="64">
        <v>22.187965222183902</v>
      </c>
      <c r="M24" s="64">
        <v>22.004812211088499</v>
      </c>
      <c r="N24" s="64">
        <v>17.984282322954201</v>
      </c>
      <c r="O24" s="64">
        <v>17.726006559436801</v>
      </c>
      <c r="P24" s="64">
        <v>18.298592742086299</v>
      </c>
      <c r="Q24" s="64">
        <v>20.024223725707401</v>
      </c>
      <c r="R24" s="64">
        <v>19.8514857888036</v>
      </c>
      <c r="S24" s="64">
        <v>18.7994058270199</v>
      </c>
      <c r="T24" s="60">
        <f t="shared" si="1"/>
        <v>18.7994058270199</v>
      </c>
    </row>
    <row r="25" spans="1:20">
      <c r="A25" s="107" t="s">
        <v>76</v>
      </c>
      <c r="B25" s="108" t="s">
        <v>75</v>
      </c>
      <c r="C25" s="109">
        <v>0.12531059086136243</v>
      </c>
      <c r="D25" s="110">
        <v>1950.5293200200001</v>
      </c>
      <c r="E25" s="111">
        <v>0.142499489211908</v>
      </c>
      <c r="F25" s="50">
        <f t="shared" si="0"/>
        <v>0.142499489211908</v>
      </c>
      <c r="G25" s="112"/>
      <c r="H25" s="113" t="s">
        <v>89</v>
      </c>
      <c r="I25" s="55" t="s">
        <v>90</v>
      </c>
      <c r="J25" s="55" t="s">
        <v>90</v>
      </c>
      <c r="K25" s="58" t="s">
        <v>89</v>
      </c>
      <c r="L25" s="63">
        <v>5.7493009422869799</v>
      </c>
      <c r="M25" s="63">
        <v>6.2598861176745704</v>
      </c>
      <c r="N25" s="63">
        <v>9.0696314401525999</v>
      </c>
      <c r="O25" s="63">
        <v>9.3297849762074794</v>
      </c>
      <c r="P25" s="63">
        <v>7.6470014472582202</v>
      </c>
      <c r="Q25" s="63">
        <v>8.4896361781066698</v>
      </c>
      <c r="R25" s="63">
        <v>9.6503488891436309</v>
      </c>
      <c r="S25" s="63">
        <v>9.7238179883552291</v>
      </c>
      <c r="T25" s="60">
        <f t="shared" si="1"/>
        <v>9.7238179883552291</v>
      </c>
    </row>
    <row r="26" spans="1:20">
      <c r="A26" s="107" t="s">
        <v>58</v>
      </c>
      <c r="B26" s="108" t="s">
        <v>57</v>
      </c>
      <c r="C26" s="109">
        <v>0.16800000000000001</v>
      </c>
      <c r="D26" s="110">
        <v>11.561500000000001</v>
      </c>
      <c r="E26" s="111"/>
      <c r="F26" s="50">
        <f t="shared" si="0"/>
        <v>0.16800000000000001</v>
      </c>
      <c r="G26" s="112"/>
      <c r="H26" s="113" t="s">
        <v>91</v>
      </c>
      <c r="I26" s="55" t="s">
        <v>92</v>
      </c>
      <c r="J26" s="55" t="s">
        <v>92</v>
      </c>
      <c r="K26" s="58" t="s">
        <v>91</v>
      </c>
      <c r="L26" s="64">
        <v>13.4267331114375</v>
      </c>
      <c r="M26" s="64">
        <v>11.686453770363901</v>
      </c>
      <c r="N26" s="64">
        <v>11.944248415607801</v>
      </c>
      <c r="O26" s="64">
        <v>12.1092850978028</v>
      </c>
      <c r="P26" s="64">
        <v>12.5059231913524</v>
      </c>
      <c r="Q26" s="64">
        <v>12.865774431969699</v>
      </c>
      <c r="R26" s="64">
        <v>13.2367916121561</v>
      </c>
      <c r="S26" s="64">
        <v>13.2198824299898</v>
      </c>
      <c r="T26" s="60">
        <f t="shared" si="1"/>
        <v>13.2198824299898</v>
      </c>
    </row>
    <row r="27" spans="1:20" ht="25">
      <c r="A27" s="107" t="s">
        <v>78</v>
      </c>
      <c r="B27" s="108" t="s">
        <v>77</v>
      </c>
      <c r="C27" s="109">
        <v>0.1712351485780973</v>
      </c>
      <c r="D27" s="110">
        <v>10.4506394</v>
      </c>
      <c r="E27" s="111">
        <v>0.19706663602056701</v>
      </c>
      <c r="F27" s="50">
        <f t="shared" si="0"/>
        <v>0.19706663602056701</v>
      </c>
      <c r="G27" s="112"/>
      <c r="H27" s="113" t="s">
        <v>93</v>
      </c>
      <c r="I27" s="55" t="s">
        <v>471</v>
      </c>
      <c r="J27" s="55" t="s">
        <v>94</v>
      </c>
      <c r="K27" s="58" t="s">
        <v>93</v>
      </c>
      <c r="L27" s="63">
        <v>21.4687548698769</v>
      </c>
      <c r="M27" s="63">
        <v>37.3576283772205</v>
      </c>
      <c r="N27" s="63">
        <v>40.299573632162897</v>
      </c>
      <c r="O27" s="63">
        <v>36.746044825313099</v>
      </c>
      <c r="P27" s="63">
        <v>30.772999358654602</v>
      </c>
      <c r="Q27" s="63">
        <v>33.693294005801597</v>
      </c>
      <c r="R27" s="63">
        <v>27.499491353001002</v>
      </c>
      <c r="S27" s="63">
        <v>29.616991862255301</v>
      </c>
      <c r="T27" s="60">
        <f t="shared" si="1"/>
        <v>29.616991862255301</v>
      </c>
    </row>
    <row r="28" spans="1:20">
      <c r="A28" s="107" t="s">
        <v>68</v>
      </c>
      <c r="B28" s="108" t="s">
        <v>67</v>
      </c>
      <c r="C28" s="109">
        <v>0.17612104487527211</v>
      </c>
      <c r="D28" s="110">
        <v>0.54857056000000004</v>
      </c>
      <c r="E28" s="111">
        <v>0.124571708711241</v>
      </c>
      <c r="F28" s="50">
        <f t="shared" si="0"/>
        <v>0.124571708711241</v>
      </c>
      <c r="G28" s="112"/>
      <c r="H28" s="113" t="s">
        <v>95</v>
      </c>
      <c r="I28" s="55" t="s">
        <v>96</v>
      </c>
      <c r="J28" s="55" t="s">
        <v>96</v>
      </c>
      <c r="K28" s="58" t="s">
        <v>95</v>
      </c>
      <c r="L28" s="64">
        <v>15.2856418325812</v>
      </c>
      <c r="M28" s="64">
        <v>19.975456810735</v>
      </c>
      <c r="N28" s="64">
        <v>11.9968952839507</v>
      </c>
      <c r="O28" s="64">
        <v>13.172948737506101</v>
      </c>
      <c r="P28" s="64">
        <v>11.792685267313001</v>
      </c>
      <c r="Q28" s="64">
        <v>16.569762683454599</v>
      </c>
      <c r="R28" s="64">
        <v>15.248696738615299</v>
      </c>
      <c r="S28" s="64">
        <v>5.8306812638341796</v>
      </c>
      <c r="T28" s="60">
        <f t="shared" si="1"/>
        <v>5.8306812638341796</v>
      </c>
    </row>
    <row r="29" spans="1:20">
      <c r="A29" s="107" t="s">
        <v>74</v>
      </c>
      <c r="B29" s="108" t="s">
        <v>73</v>
      </c>
      <c r="C29" s="109">
        <v>0.15980922103214737</v>
      </c>
      <c r="D29" s="110">
        <v>6.4414822900000006</v>
      </c>
      <c r="E29" s="111">
        <v>0.133793690607723</v>
      </c>
      <c r="F29" s="50">
        <f t="shared" si="0"/>
        <v>0.133793690607723</v>
      </c>
      <c r="G29" s="112"/>
      <c r="H29" s="113" t="s">
        <v>97</v>
      </c>
      <c r="I29" s="55" t="s">
        <v>98</v>
      </c>
      <c r="J29" s="55" t="s">
        <v>98</v>
      </c>
      <c r="K29" s="58" t="s">
        <v>97</v>
      </c>
      <c r="L29" s="63">
        <v>10.039188586292999</v>
      </c>
      <c r="M29" s="63">
        <v>9.9369291810304592</v>
      </c>
      <c r="N29" s="63">
        <v>10.020750144756599</v>
      </c>
      <c r="O29" s="63">
        <v>9.4473318420735808</v>
      </c>
      <c r="P29" s="63">
        <v>10.8567402511617</v>
      </c>
      <c r="Q29" s="63">
        <v>10.971132138915801</v>
      </c>
      <c r="R29" s="63">
        <v>10.6534476675702</v>
      </c>
      <c r="S29" s="63">
        <v>10.2570411224869</v>
      </c>
      <c r="T29" s="60">
        <f t="shared" si="1"/>
        <v>10.2570411224869</v>
      </c>
    </row>
    <row r="30" spans="1:20" ht="25">
      <c r="A30" s="107" t="s">
        <v>94</v>
      </c>
      <c r="B30" s="108" t="s">
        <v>93</v>
      </c>
      <c r="C30" s="114"/>
      <c r="D30" s="108"/>
      <c r="E30" s="111">
        <v>0.29616991862255299</v>
      </c>
      <c r="F30" s="50">
        <f t="shared" si="0"/>
        <v>0.29616991862255299</v>
      </c>
      <c r="G30" s="112"/>
      <c r="H30" s="113" t="e">
        <v>#N/A</v>
      </c>
      <c r="I30" s="55" t="s">
        <v>472</v>
      </c>
      <c r="J30" s="55" t="s">
        <v>507</v>
      </c>
      <c r="K30" s="58" t="e">
        <v>#N/A</v>
      </c>
      <c r="L30" s="64">
        <v>13.3</v>
      </c>
      <c r="M30" s="64">
        <v>13.28</v>
      </c>
      <c r="N30" s="64">
        <v>13.91</v>
      </c>
      <c r="O30" s="64">
        <v>15.34</v>
      </c>
      <c r="P30" s="64">
        <v>16.373634760578302</v>
      </c>
      <c r="Q30" s="64">
        <v>16.5524654434033</v>
      </c>
      <c r="R30" s="64">
        <v>17.892735577564501</v>
      </c>
      <c r="S30" s="64">
        <v>18.5485021271992</v>
      </c>
      <c r="T30" s="60">
        <f t="shared" si="1"/>
        <v>18.5485021271992</v>
      </c>
    </row>
    <row r="31" spans="1:20">
      <c r="A31" s="107" t="s">
        <v>92</v>
      </c>
      <c r="B31" s="108" t="s">
        <v>91</v>
      </c>
      <c r="C31" s="109">
        <v>0.12290165112107623</v>
      </c>
      <c r="D31" s="110">
        <v>5025.3038206699994</v>
      </c>
      <c r="E31" s="111">
        <v>0.13219882429989802</v>
      </c>
      <c r="F31" s="50">
        <f t="shared" si="0"/>
        <v>0.13219882429989802</v>
      </c>
      <c r="G31" s="112"/>
      <c r="H31" s="113" t="e">
        <v>#N/A</v>
      </c>
      <c r="I31" s="55" t="s">
        <v>473</v>
      </c>
      <c r="J31" s="55" t="s">
        <v>508</v>
      </c>
      <c r="K31" s="58" t="e">
        <v>#N/A</v>
      </c>
      <c r="L31" s="63">
        <v>11.9428347819539</v>
      </c>
      <c r="M31" s="63">
        <v>11.193755684331499</v>
      </c>
      <c r="N31" s="63">
        <v>9.8886577464598808</v>
      </c>
      <c r="O31" s="63">
        <v>11.556850341257499</v>
      </c>
      <c r="P31" s="63">
        <v>11.683506887038799</v>
      </c>
      <c r="Q31" s="63">
        <v>11.411947023144799</v>
      </c>
      <c r="R31" s="63">
        <v>10.507971404988499</v>
      </c>
      <c r="S31" s="63">
        <v>10.375000662047</v>
      </c>
      <c r="T31" s="60">
        <f t="shared" si="1"/>
        <v>10.375000662047</v>
      </c>
    </row>
    <row r="32" spans="1:20" ht="25">
      <c r="A32" s="107" t="s">
        <v>358</v>
      </c>
      <c r="B32" s="108" t="s">
        <v>357</v>
      </c>
      <c r="C32" s="109">
        <v>0.1509570378102951</v>
      </c>
      <c r="D32" s="110">
        <v>2831.2622499700005</v>
      </c>
      <c r="E32" s="111">
        <v>0.19022110213807403</v>
      </c>
      <c r="F32" s="50">
        <f t="shared" si="0"/>
        <v>0.19022110213807403</v>
      </c>
      <c r="G32" s="112"/>
      <c r="H32" s="113" t="s">
        <v>99</v>
      </c>
      <c r="I32" s="55" t="s">
        <v>474</v>
      </c>
      <c r="J32" s="55" t="s">
        <v>100</v>
      </c>
      <c r="K32" s="58" t="s">
        <v>99</v>
      </c>
      <c r="L32" s="64">
        <v>10.618953537145201</v>
      </c>
      <c r="M32" s="64">
        <v>9.9495738828149705</v>
      </c>
      <c r="N32" s="64">
        <v>10.760877842412199</v>
      </c>
      <c r="O32" s="64">
        <v>11.305076053117199</v>
      </c>
      <c r="P32" s="64">
        <v>11.2458613337062</v>
      </c>
      <c r="Q32" s="64">
        <v>11.345341644951001</v>
      </c>
      <c r="R32" s="64">
        <v>11.5842099459481</v>
      </c>
      <c r="S32" s="64">
        <v>11.9453177968183</v>
      </c>
      <c r="T32" s="60">
        <f t="shared" si="1"/>
        <v>11.9453177968183</v>
      </c>
    </row>
    <row r="33" spans="1:20">
      <c r="A33" s="107" t="s">
        <v>98</v>
      </c>
      <c r="B33" s="108" t="s">
        <v>97</v>
      </c>
      <c r="C33" s="109">
        <v>0.11770731976285984</v>
      </c>
      <c r="D33" s="110">
        <v>888.58829770000011</v>
      </c>
      <c r="E33" s="111">
        <v>0.102570411224869</v>
      </c>
      <c r="F33" s="50">
        <f t="shared" si="0"/>
        <v>0.102570411224869</v>
      </c>
      <c r="G33" s="112"/>
      <c r="H33" s="113" t="s">
        <v>101</v>
      </c>
      <c r="I33" s="55" t="s">
        <v>102</v>
      </c>
      <c r="J33" s="55" t="s">
        <v>102</v>
      </c>
      <c r="K33" s="58" t="s">
        <v>101</v>
      </c>
      <c r="L33" s="63">
        <v>13.736938147821199</v>
      </c>
      <c r="M33" s="63">
        <v>11.9709252117096</v>
      </c>
      <c r="N33" s="63">
        <v>11.677390020461599</v>
      </c>
      <c r="O33" s="63">
        <v>11.4351911781618</v>
      </c>
      <c r="P33" s="63">
        <v>11.442234496682101</v>
      </c>
      <c r="Q33" s="63">
        <v>12.4259180524072</v>
      </c>
      <c r="R33" s="63">
        <v>12.7478691450788</v>
      </c>
      <c r="S33" s="63">
        <v>12.1977703998505</v>
      </c>
      <c r="T33" s="60">
        <f t="shared" si="1"/>
        <v>12.1977703998505</v>
      </c>
    </row>
    <row r="34" spans="1:20" ht="25">
      <c r="A34" s="107" t="s">
        <v>100</v>
      </c>
      <c r="B34" s="108" t="s">
        <v>99</v>
      </c>
      <c r="C34" s="109">
        <v>0.11198285617937508</v>
      </c>
      <c r="D34" s="110">
        <v>27691.414696</v>
      </c>
      <c r="E34" s="111">
        <v>0.119453177968183</v>
      </c>
      <c r="F34" s="50">
        <f t="shared" si="0"/>
        <v>0.119453177968183</v>
      </c>
      <c r="G34" s="112"/>
      <c r="H34" s="113" t="s">
        <v>103</v>
      </c>
      <c r="I34" s="55" t="s">
        <v>475</v>
      </c>
      <c r="J34" s="55" t="s">
        <v>104</v>
      </c>
      <c r="K34" s="58" t="s">
        <v>103</v>
      </c>
      <c r="L34" s="64">
        <v>22.750188593873801</v>
      </c>
      <c r="M34" s="64">
        <v>20.9746847207951</v>
      </c>
      <c r="N34" s="64">
        <v>23.088016908698599</v>
      </c>
      <c r="O34" s="64">
        <v>19.942399325758199</v>
      </c>
      <c r="P34" s="64">
        <v>17.391406705304099</v>
      </c>
      <c r="Q34" s="64"/>
      <c r="R34" s="64"/>
      <c r="S34" s="64"/>
      <c r="T34" s="60" t="str">
        <f t="shared" si="1"/>
        <v/>
      </c>
    </row>
    <row r="35" spans="1:20">
      <c r="A35" s="107" t="s">
        <v>90</v>
      </c>
      <c r="B35" s="108" t="s">
        <v>89</v>
      </c>
      <c r="C35" s="114"/>
      <c r="D35" s="108"/>
      <c r="E35" s="111">
        <v>9.7238179883552295E-2</v>
      </c>
      <c r="F35" s="50">
        <f t="shared" si="0"/>
        <v>9.7238179883552295E-2</v>
      </c>
      <c r="G35" s="112"/>
      <c r="H35" s="113" t="s">
        <v>107</v>
      </c>
      <c r="I35" s="55" t="s">
        <v>476</v>
      </c>
      <c r="J35" s="55" t="s">
        <v>108</v>
      </c>
      <c r="K35" s="58" t="s">
        <v>107</v>
      </c>
      <c r="L35" s="63">
        <v>11.849961062559499</v>
      </c>
      <c r="M35" s="63">
        <v>10.3472987439758</v>
      </c>
      <c r="N35" s="63">
        <v>13.6948798842198</v>
      </c>
      <c r="O35" s="63">
        <v>17.725415487304002</v>
      </c>
      <c r="P35" s="63">
        <v>17.1211208082035</v>
      </c>
      <c r="Q35" s="63">
        <v>20.274992710611698</v>
      </c>
      <c r="R35" s="63">
        <v>21.934708824932301</v>
      </c>
      <c r="S35" s="63">
        <v>25.527176689236899</v>
      </c>
      <c r="T35" s="60">
        <f t="shared" si="1"/>
        <v>25.527176689236899</v>
      </c>
    </row>
    <row r="36" spans="1:20">
      <c r="A36" s="107" t="s">
        <v>108</v>
      </c>
      <c r="B36" s="108" t="s">
        <v>107</v>
      </c>
      <c r="C36" s="114"/>
      <c r="D36" s="108"/>
      <c r="E36" s="111">
        <v>0.25527176689236897</v>
      </c>
      <c r="F36" s="50">
        <f t="shared" si="0"/>
        <v>0.25527176689236897</v>
      </c>
      <c r="G36" s="112"/>
      <c r="H36" s="113" t="s">
        <v>109</v>
      </c>
      <c r="I36" s="55" t="s">
        <v>110</v>
      </c>
      <c r="J36" s="55" t="s">
        <v>110</v>
      </c>
      <c r="K36" s="58" t="s">
        <v>109</v>
      </c>
      <c r="L36" s="64">
        <v>13.1863913118328</v>
      </c>
      <c r="M36" s="64">
        <v>13.018521088602499</v>
      </c>
      <c r="N36" s="64">
        <v>12.7060813159268</v>
      </c>
      <c r="O36" s="64">
        <v>12.5545393316228</v>
      </c>
      <c r="P36" s="64">
        <v>12.228037905894499</v>
      </c>
      <c r="Q36" s="64">
        <v>12.694670937186601</v>
      </c>
      <c r="R36" s="64">
        <v>12.9526810937191</v>
      </c>
      <c r="S36" s="64">
        <v>13.695005093564999</v>
      </c>
      <c r="T36" s="60">
        <f t="shared" si="1"/>
        <v>13.695005093564999</v>
      </c>
    </row>
    <row r="37" spans="1:20">
      <c r="A37" s="107" t="s">
        <v>102</v>
      </c>
      <c r="B37" s="108" t="s">
        <v>101</v>
      </c>
      <c r="C37" s="109">
        <v>9.5362152067931777E-2</v>
      </c>
      <c r="D37" s="110">
        <v>231.83034349999994</v>
      </c>
      <c r="E37" s="111">
        <v>0.12197770399850499</v>
      </c>
      <c r="F37" s="50">
        <f t="shared" si="0"/>
        <v>0.12197770399850499</v>
      </c>
      <c r="G37" s="112"/>
      <c r="H37" s="113" t="s">
        <v>112</v>
      </c>
      <c r="I37" s="55" t="s">
        <v>477</v>
      </c>
      <c r="J37" s="55" t="s">
        <v>113</v>
      </c>
      <c r="K37" s="58" t="s">
        <v>112</v>
      </c>
      <c r="L37" s="63">
        <v>19.600903738549999</v>
      </c>
      <c r="M37" s="63">
        <v>19.9106699977239</v>
      </c>
      <c r="N37" s="63">
        <v>20.633589283128</v>
      </c>
      <c r="O37" s="63">
        <v>19.2012527663349</v>
      </c>
      <c r="P37" s="63">
        <v>20.894390585848502</v>
      </c>
      <c r="Q37" s="63">
        <v>21.801512635045501</v>
      </c>
      <c r="R37" s="63">
        <v>21.826108856317099</v>
      </c>
      <c r="S37" s="63">
        <v>22.3955918903652</v>
      </c>
      <c r="T37" s="60">
        <f t="shared" si="1"/>
        <v>22.3955918903652</v>
      </c>
    </row>
    <row r="38" spans="1:20">
      <c r="A38" s="107" t="s">
        <v>104</v>
      </c>
      <c r="B38" s="108" t="s">
        <v>103</v>
      </c>
      <c r="C38" s="114"/>
      <c r="D38" s="108"/>
      <c r="E38" s="111"/>
      <c r="F38" s="50">
        <f t="shared" si="0"/>
        <v>0</v>
      </c>
      <c r="G38" s="112"/>
      <c r="H38" s="113" t="s">
        <v>114</v>
      </c>
      <c r="I38" s="55" t="s">
        <v>115</v>
      </c>
      <c r="J38" s="55" t="s">
        <v>115</v>
      </c>
      <c r="K38" s="58" t="s">
        <v>114</v>
      </c>
      <c r="L38" s="64">
        <v>6.2808040084072001</v>
      </c>
      <c r="M38" s="64">
        <v>12.8473854441163</v>
      </c>
      <c r="N38" s="64">
        <v>14.5893998995414</v>
      </c>
      <c r="O38" s="64">
        <v>15.916408860303299</v>
      </c>
      <c r="P38" s="64">
        <v>16.3895778836871</v>
      </c>
      <c r="Q38" s="64">
        <v>15.3776055492953</v>
      </c>
      <c r="R38" s="64">
        <v>16.380039240724301</v>
      </c>
      <c r="S38" s="64">
        <v>18.587971960533199</v>
      </c>
      <c r="T38" s="60">
        <f t="shared" si="1"/>
        <v>18.587971960533199</v>
      </c>
    </row>
    <row r="39" spans="1:20">
      <c r="A39" s="107" t="s">
        <v>110</v>
      </c>
      <c r="B39" s="108" t="s">
        <v>109</v>
      </c>
      <c r="C39" s="109">
        <v>0.56643685143989897</v>
      </c>
      <c r="D39" s="110">
        <v>2.0677231000000003</v>
      </c>
      <c r="E39" s="111">
        <v>0.13695005093564999</v>
      </c>
      <c r="F39" s="50">
        <f t="shared" si="0"/>
        <v>0.13695005093564999</v>
      </c>
      <c r="G39" s="112"/>
      <c r="H39" s="113" t="s">
        <v>116</v>
      </c>
      <c r="I39" s="55" t="s">
        <v>478</v>
      </c>
      <c r="J39" s="55" t="s">
        <v>117</v>
      </c>
      <c r="K39" s="58" t="s">
        <v>116</v>
      </c>
      <c r="L39" s="63">
        <v>15.1646384415035</v>
      </c>
      <c r="M39" s="63">
        <v>16.177435204772799</v>
      </c>
      <c r="N39" s="63">
        <v>16.4706088885799</v>
      </c>
      <c r="O39" s="63">
        <v>17.062992703541099</v>
      </c>
      <c r="P39" s="63">
        <v>17.117556936650701</v>
      </c>
      <c r="Q39" s="63">
        <v>17.511791858591099</v>
      </c>
      <c r="R39" s="63">
        <v>17.778013269412501</v>
      </c>
      <c r="S39" s="63">
        <v>19.2240288071763</v>
      </c>
      <c r="T39" s="60">
        <f t="shared" si="1"/>
        <v>19.2240288071763</v>
      </c>
    </row>
    <row r="40" spans="1:20">
      <c r="A40" s="107" t="s">
        <v>513</v>
      </c>
      <c r="B40" s="108" t="s">
        <v>416</v>
      </c>
      <c r="C40" s="109">
        <v>0.64275238056948736</v>
      </c>
      <c r="D40" s="110">
        <v>1.8765999999999998</v>
      </c>
      <c r="E40" s="111"/>
      <c r="F40" s="50">
        <f t="shared" si="0"/>
        <v>0.64275238056948736</v>
      </c>
      <c r="G40" s="112"/>
      <c r="H40" s="113" t="s">
        <v>118</v>
      </c>
      <c r="I40" s="55" t="s">
        <v>119</v>
      </c>
      <c r="J40" s="55" t="s">
        <v>119</v>
      </c>
      <c r="K40" s="58" t="s">
        <v>118</v>
      </c>
      <c r="L40" s="64">
        <v>22.071478004599701</v>
      </c>
      <c r="M40" s="64">
        <v>17.267985853459098</v>
      </c>
      <c r="N40" s="64">
        <v>16.286353963091202</v>
      </c>
      <c r="O40" s="64">
        <v>17.667492802061901</v>
      </c>
      <c r="P40" s="64">
        <v>18.4358634946399</v>
      </c>
      <c r="Q40" s="64">
        <v>19.728614301439102</v>
      </c>
      <c r="R40" s="64">
        <v>19.787693373341</v>
      </c>
      <c r="S40" s="64">
        <v>19.969048251282</v>
      </c>
      <c r="T40" s="60">
        <f t="shared" si="1"/>
        <v>19.969048251282</v>
      </c>
    </row>
    <row r="41" spans="1:20">
      <c r="A41" s="107" t="s">
        <v>514</v>
      </c>
      <c r="B41" s="108" t="s">
        <v>417</v>
      </c>
      <c r="C41" s="109">
        <v>0.16548610587056661</v>
      </c>
      <c r="D41" s="110">
        <v>2.0524</v>
      </c>
      <c r="E41" s="111"/>
      <c r="F41" s="50">
        <f t="shared" si="0"/>
        <v>0.16548610587056661</v>
      </c>
      <c r="G41" s="112"/>
      <c r="H41" s="113" t="s">
        <v>120</v>
      </c>
      <c r="I41" s="55" t="s">
        <v>121</v>
      </c>
      <c r="J41" s="55" t="s">
        <v>121</v>
      </c>
      <c r="K41" s="58" t="s">
        <v>120</v>
      </c>
      <c r="L41" s="63">
        <v>9.7780988187486209</v>
      </c>
      <c r="M41" s="63">
        <v>10.738451376500899</v>
      </c>
      <c r="N41" s="63">
        <v>12.001534238114001</v>
      </c>
      <c r="O41" s="63">
        <v>14.0506978772338</v>
      </c>
      <c r="P41" s="63">
        <v>13.865319513904099</v>
      </c>
      <c r="Q41" s="63">
        <v>13.9287425667686</v>
      </c>
      <c r="R41" s="63">
        <v>15.572930408193701</v>
      </c>
      <c r="S41" s="63">
        <v>15.695163722782301</v>
      </c>
      <c r="T41" s="60">
        <f t="shared" si="1"/>
        <v>15.695163722782301</v>
      </c>
    </row>
    <row r="42" spans="1:20">
      <c r="A42" s="107" t="s">
        <v>115</v>
      </c>
      <c r="B42" s="108" t="s">
        <v>114</v>
      </c>
      <c r="C42" s="109">
        <v>0.16107734465154466</v>
      </c>
      <c r="D42" s="110">
        <v>114.12341911</v>
      </c>
      <c r="E42" s="111">
        <v>0.18587971960533201</v>
      </c>
      <c r="F42" s="50">
        <f t="shared" si="0"/>
        <v>0.18587971960533201</v>
      </c>
      <c r="G42" s="112"/>
      <c r="H42" s="113" t="s">
        <v>122</v>
      </c>
      <c r="I42" s="55" t="s">
        <v>123</v>
      </c>
      <c r="J42" s="55" t="s">
        <v>123</v>
      </c>
      <c r="K42" s="58" t="s">
        <v>122</v>
      </c>
      <c r="L42" s="64"/>
      <c r="M42" s="64"/>
      <c r="N42" s="64"/>
      <c r="O42" s="64"/>
      <c r="P42" s="64"/>
      <c r="Q42" s="64">
        <v>11.443549000000001</v>
      </c>
      <c r="R42" s="64">
        <v>10.843375999999999</v>
      </c>
      <c r="S42" s="64">
        <v>10.126200000000001</v>
      </c>
      <c r="T42" s="60">
        <f t="shared" si="1"/>
        <v>10.126200000000001</v>
      </c>
    </row>
    <row r="43" spans="1:20">
      <c r="A43" s="107" t="s">
        <v>117</v>
      </c>
      <c r="B43" s="108" t="s">
        <v>116</v>
      </c>
      <c r="C43" s="109">
        <v>0.17540070298365742</v>
      </c>
      <c r="D43" s="110">
        <v>264.36017099999998</v>
      </c>
      <c r="E43" s="111">
        <v>0.19224028807176299</v>
      </c>
      <c r="F43" s="50">
        <f t="shared" si="0"/>
        <v>0.19224028807176299</v>
      </c>
      <c r="G43" s="112"/>
      <c r="H43" s="113" t="s">
        <v>124</v>
      </c>
      <c r="I43" s="55" t="s">
        <v>479</v>
      </c>
      <c r="J43" s="55" t="s">
        <v>125</v>
      </c>
      <c r="K43" s="58" t="s">
        <v>124</v>
      </c>
      <c r="L43" s="63">
        <v>16.4437948681094</v>
      </c>
      <c r="M43" s="63">
        <v>14.4560826747391</v>
      </c>
      <c r="N43" s="63">
        <v>13.7913833231054</v>
      </c>
      <c r="O43" s="63">
        <v>13.9643218476164</v>
      </c>
      <c r="P43" s="63">
        <v>14.0931604720066</v>
      </c>
      <c r="Q43" s="63">
        <v>15.194357158498899</v>
      </c>
      <c r="R43" s="63">
        <v>14.658761402825</v>
      </c>
      <c r="S43" s="63"/>
      <c r="T43" s="60">
        <f t="shared" si="1"/>
        <v>14.658761402825</v>
      </c>
    </row>
    <row r="44" spans="1:20" ht="37.5">
      <c r="A44" s="107" t="s">
        <v>154</v>
      </c>
      <c r="B44" s="108" t="s">
        <v>153</v>
      </c>
      <c r="C44" s="109">
        <v>0.14504958109771951</v>
      </c>
      <c r="D44" s="110">
        <v>8590.9116298700028</v>
      </c>
      <c r="E44" s="111">
        <v>0.16539999999999999</v>
      </c>
      <c r="F44" s="50">
        <f t="shared" si="0"/>
        <v>0.16539999999999999</v>
      </c>
      <c r="G44" s="112"/>
      <c r="H44" s="113" t="e">
        <v>#N/A</v>
      </c>
      <c r="I44" s="55" t="s">
        <v>480</v>
      </c>
      <c r="J44" s="55" t="s">
        <v>480</v>
      </c>
      <c r="K44" s="58" t="e">
        <v>#N/A</v>
      </c>
      <c r="L44" s="64"/>
      <c r="M44" s="64"/>
      <c r="N44" s="64"/>
      <c r="O44" s="64">
        <v>13.3819304749154</v>
      </c>
      <c r="P44" s="64">
        <v>15.4263821656911</v>
      </c>
      <c r="Q44" s="64">
        <v>16.348870000000002</v>
      </c>
      <c r="R44" s="64">
        <v>16.873425000000001</v>
      </c>
      <c r="S44" s="64">
        <v>17.502632999999999</v>
      </c>
      <c r="T44" s="60">
        <f t="shared" si="1"/>
        <v>17.502632999999999</v>
      </c>
    </row>
    <row r="45" spans="1:20">
      <c r="A45" s="107" t="s">
        <v>121</v>
      </c>
      <c r="B45" s="108" t="s">
        <v>120</v>
      </c>
      <c r="C45" s="114"/>
      <c r="D45" s="108"/>
      <c r="E45" s="111">
        <v>0.15695163722782302</v>
      </c>
      <c r="F45" s="50">
        <f t="shared" si="0"/>
        <v>0.15695163722782302</v>
      </c>
      <c r="G45" s="112"/>
      <c r="H45" s="113" t="s">
        <v>126</v>
      </c>
      <c r="I45" s="55" t="s">
        <v>127</v>
      </c>
      <c r="J45" s="55" t="s">
        <v>127</v>
      </c>
      <c r="K45" s="58" t="s">
        <v>126</v>
      </c>
      <c r="L45" s="63">
        <v>16.1352849857786</v>
      </c>
      <c r="M45" s="63">
        <v>16.136485479529199</v>
      </c>
      <c r="N45" s="63">
        <v>16.8466442927649</v>
      </c>
      <c r="O45" s="63">
        <v>17.913464002518602</v>
      </c>
      <c r="P45" s="63">
        <v>17.113861239793799</v>
      </c>
      <c r="Q45" s="63">
        <v>15.7663191542912</v>
      </c>
      <c r="R45" s="63">
        <v>14.751914919686</v>
      </c>
      <c r="S45" s="63">
        <v>14.558602975855999</v>
      </c>
      <c r="T45" s="60">
        <f t="shared" si="1"/>
        <v>14.558602975855999</v>
      </c>
    </row>
    <row r="46" spans="1:20">
      <c r="A46" s="107" t="s">
        <v>123</v>
      </c>
      <c r="B46" s="108" t="s">
        <v>122</v>
      </c>
      <c r="C46" s="109">
        <v>0.11678177055417446</v>
      </c>
      <c r="D46" s="110">
        <v>0.60292592999999994</v>
      </c>
      <c r="E46" s="111">
        <v>0.101262</v>
      </c>
      <c r="F46" s="50">
        <f t="shared" si="0"/>
        <v>0.101262</v>
      </c>
      <c r="G46" s="112"/>
      <c r="H46" s="113" t="s">
        <v>130</v>
      </c>
      <c r="I46" s="55" t="s">
        <v>131</v>
      </c>
      <c r="J46" s="55" t="s">
        <v>131</v>
      </c>
      <c r="K46" s="58" t="s">
        <v>130</v>
      </c>
      <c r="L46" s="64">
        <v>14.6301973732999</v>
      </c>
      <c r="M46" s="64">
        <v>14.3754283914711</v>
      </c>
      <c r="N46" s="64">
        <v>13.9608227914637</v>
      </c>
      <c r="O46" s="64">
        <v>14.1794510324239</v>
      </c>
      <c r="P46" s="64">
        <v>14.072751653321999</v>
      </c>
      <c r="Q46" s="64">
        <v>13.814821631002101</v>
      </c>
      <c r="R46" s="64">
        <v>13.2214296421615</v>
      </c>
      <c r="S46" s="64">
        <v>12.9799651830107</v>
      </c>
      <c r="T46" s="60">
        <f t="shared" si="1"/>
        <v>12.9799651830107</v>
      </c>
    </row>
    <row r="47" spans="1:20" ht="25">
      <c r="A47" s="107" t="s">
        <v>119</v>
      </c>
      <c r="B47" s="108" t="s">
        <v>118</v>
      </c>
      <c r="C47" s="109">
        <v>0.19396857461405062</v>
      </c>
      <c r="D47" s="110">
        <v>1146.5955952099998</v>
      </c>
      <c r="E47" s="111">
        <v>0.19969048251282001</v>
      </c>
      <c r="F47" s="50">
        <f t="shared" si="0"/>
        <v>0.19969048251282001</v>
      </c>
      <c r="G47" s="112"/>
      <c r="H47" s="113" t="s">
        <v>132</v>
      </c>
      <c r="I47" s="55" t="s">
        <v>481</v>
      </c>
      <c r="J47" s="55" t="s">
        <v>133</v>
      </c>
      <c r="K47" s="58" t="s">
        <v>132</v>
      </c>
      <c r="L47" s="63">
        <v>24.490135858012199</v>
      </c>
      <c r="M47" s="63">
        <v>22.455634773762998</v>
      </c>
      <c r="N47" s="63">
        <v>26.1549852838641</v>
      </c>
      <c r="O47" s="63">
        <v>24.4392348107293</v>
      </c>
      <c r="P47" s="63">
        <v>27.873857358380199</v>
      </c>
      <c r="Q47" s="63">
        <v>32.590807277318298</v>
      </c>
      <c r="R47" s="63">
        <v>30.274078551419802</v>
      </c>
      <c r="S47" s="63">
        <v>-1.60592553749345</v>
      </c>
      <c r="T47" s="60">
        <f t="shared" si="1"/>
        <v>-1.60592553749345</v>
      </c>
    </row>
    <row r="48" spans="1:20">
      <c r="A48" s="107" t="s">
        <v>125</v>
      </c>
      <c r="B48" s="108" t="s">
        <v>124</v>
      </c>
      <c r="C48" s="114"/>
      <c r="D48" s="108"/>
      <c r="E48" s="111">
        <v>0.14658761402824999</v>
      </c>
      <c r="F48" s="50">
        <f t="shared" si="0"/>
        <v>0.14658761402824999</v>
      </c>
      <c r="G48" s="112"/>
      <c r="H48" s="113" t="s">
        <v>136</v>
      </c>
      <c r="I48" s="55" t="s">
        <v>482</v>
      </c>
      <c r="J48" s="55" t="s">
        <v>137</v>
      </c>
      <c r="K48" s="58" t="s">
        <v>136</v>
      </c>
      <c r="L48" s="64">
        <v>19.282424700003801</v>
      </c>
      <c r="M48" s="64">
        <v>20.997211037496101</v>
      </c>
      <c r="N48" s="64">
        <v>35.207211913713301</v>
      </c>
      <c r="O48" s="64">
        <v>27.688926879454101</v>
      </c>
      <c r="P48" s="64">
        <v>31.386744989068301</v>
      </c>
      <c r="Q48" s="64">
        <v>28.831514117255999</v>
      </c>
      <c r="R48" s="64">
        <v>28.069758855759702</v>
      </c>
      <c r="S48" s="64">
        <v>24.982199605917</v>
      </c>
      <c r="T48" s="60">
        <f t="shared" si="1"/>
        <v>24.982199605917</v>
      </c>
    </row>
    <row r="49" spans="1:20" ht="25">
      <c r="A49" s="107" t="s">
        <v>33</v>
      </c>
      <c r="B49" s="108" t="s">
        <v>32</v>
      </c>
      <c r="C49" s="114"/>
      <c r="D49" s="108"/>
      <c r="E49" s="111">
        <v>0.14978352660014499</v>
      </c>
      <c r="F49" s="50">
        <f t="shared" si="0"/>
        <v>0.14978352660014499</v>
      </c>
      <c r="G49" s="112"/>
      <c r="H49" s="113" t="s">
        <v>138</v>
      </c>
      <c r="I49" s="55" t="s">
        <v>483</v>
      </c>
      <c r="J49" s="55" t="s">
        <v>139</v>
      </c>
      <c r="K49" s="58" t="s">
        <v>138</v>
      </c>
      <c r="L49" s="63">
        <v>18.199504246714699</v>
      </c>
      <c r="M49" s="63">
        <v>19.302078104457799</v>
      </c>
      <c r="N49" s="63">
        <v>21.302604847694301</v>
      </c>
      <c r="O49" s="63">
        <v>19.9867317640328</v>
      </c>
      <c r="P49" s="63">
        <v>19.9930361355804</v>
      </c>
      <c r="Q49" s="63">
        <v>20.760271108467901</v>
      </c>
      <c r="R49" s="63">
        <v>15.9975447945647</v>
      </c>
      <c r="S49" s="63">
        <v>15.950835183948</v>
      </c>
      <c r="T49" s="60">
        <f t="shared" si="1"/>
        <v>15.950835183948</v>
      </c>
    </row>
    <row r="50" spans="1:20">
      <c r="A50" s="107" t="s">
        <v>127</v>
      </c>
      <c r="B50" s="108" t="s">
        <v>126</v>
      </c>
      <c r="C50" s="109">
        <v>0.11174989494750107</v>
      </c>
      <c r="D50" s="110">
        <v>15.130372999999999</v>
      </c>
      <c r="E50" s="111">
        <v>0.14558602975856</v>
      </c>
      <c r="F50" s="50">
        <f t="shared" si="0"/>
        <v>0.14558602975856</v>
      </c>
      <c r="G50" s="112"/>
      <c r="H50" s="113" t="s">
        <v>142</v>
      </c>
      <c r="I50" s="55" t="s">
        <v>484</v>
      </c>
      <c r="J50" s="55" t="s">
        <v>143</v>
      </c>
      <c r="K50" s="58" t="s">
        <v>142</v>
      </c>
      <c r="L50" s="64">
        <v>13.8248133550023</v>
      </c>
      <c r="M50" s="64">
        <v>13.2939703536889</v>
      </c>
      <c r="N50" s="64">
        <v>12.169803018735401</v>
      </c>
      <c r="O50" s="64">
        <v>13.1136627882408</v>
      </c>
      <c r="P50" s="64">
        <v>13.7968453491064</v>
      </c>
      <c r="Q50" s="64">
        <v>12.849078831111401</v>
      </c>
      <c r="R50" s="64">
        <v>13.814437234419</v>
      </c>
      <c r="S50" s="64">
        <v>15.5421524115732</v>
      </c>
      <c r="T50" s="60">
        <f t="shared" si="1"/>
        <v>15.5421524115732</v>
      </c>
    </row>
    <row r="51" spans="1:20">
      <c r="A51" s="107" t="s">
        <v>129</v>
      </c>
      <c r="B51" s="108" t="s">
        <v>128</v>
      </c>
      <c r="C51" s="109">
        <v>0.19421795513173756</v>
      </c>
      <c r="D51" s="110">
        <v>64.385441199999988</v>
      </c>
      <c r="E51" s="111"/>
      <c r="F51" s="50">
        <f t="shared" si="0"/>
        <v>0.19421795513173756</v>
      </c>
      <c r="G51" s="112"/>
      <c r="H51" s="113" t="s">
        <v>144</v>
      </c>
      <c r="I51" s="55" t="s">
        <v>145</v>
      </c>
      <c r="J51" s="55" t="s">
        <v>145</v>
      </c>
      <c r="K51" s="58" t="s">
        <v>144</v>
      </c>
      <c r="L51" s="63">
        <v>16.121281266746202</v>
      </c>
      <c r="M51" s="63">
        <v>15.1697913257593</v>
      </c>
      <c r="N51" s="63">
        <v>16.4202384173418</v>
      </c>
      <c r="O51" s="63">
        <v>21.530222813377499</v>
      </c>
      <c r="P51" s="63">
        <v>21.949157021299101</v>
      </c>
      <c r="Q51" s="63">
        <v>19.619005048380298</v>
      </c>
      <c r="R51" s="63">
        <v>19.7360232716326</v>
      </c>
      <c r="S51" s="63">
        <v>18.5065770660566</v>
      </c>
      <c r="T51" s="60">
        <f t="shared" si="1"/>
        <v>18.5065770660566</v>
      </c>
    </row>
    <row r="52" spans="1:20">
      <c r="A52" s="107" t="s">
        <v>342</v>
      </c>
      <c r="B52" s="108" t="s">
        <v>341</v>
      </c>
      <c r="C52" s="109">
        <v>0.12439271203256573</v>
      </c>
      <c r="D52" s="110">
        <v>4289.9931058700022</v>
      </c>
      <c r="E52" s="111">
        <v>0.140248872127924</v>
      </c>
      <c r="F52" s="50">
        <f t="shared" si="0"/>
        <v>0.140248872127924</v>
      </c>
      <c r="G52" s="112"/>
      <c r="H52" s="113" t="s">
        <v>146</v>
      </c>
      <c r="I52" s="55" t="s">
        <v>147</v>
      </c>
      <c r="J52" s="55" t="s">
        <v>147</v>
      </c>
      <c r="K52" s="58" t="s">
        <v>146</v>
      </c>
      <c r="L52" s="64">
        <v>13.649861268903299</v>
      </c>
      <c r="M52" s="64">
        <v>13.399345497640301</v>
      </c>
      <c r="N52" s="64">
        <v>13.112019346689999</v>
      </c>
      <c r="O52" s="64">
        <v>13.801346554955099</v>
      </c>
      <c r="P52" s="64">
        <v>15.1058369140907</v>
      </c>
      <c r="Q52" s="64">
        <v>15.4094262501161</v>
      </c>
      <c r="R52" s="64">
        <v>15.5636711535793</v>
      </c>
      <c r="S52" s="64">
        <v>15.982948837162001</v>
      </c>
      <c r="T52" s="60">
        <f t="shared" si="1"/>
        <v>15.982948837162001</v>
      </c>
    </row>
    <row r="53" spans="1:20">
      <c r="A53" s="107" t="s">
        <v>137</v>
      </c>
      <c r="B53" s="108" t="s">
        <v>136</v>
      </c>
      <c r="C53" s="109">
        <v>0.29140146260826816</v>
      </c>
      <c r="D53" s="110">
        <v>41.306684449999999</v>
      </c>
      <c r="E53" s="111">
        <v>0.24982199605916999</v>
      </c>
      <c r="F53" s="50">
        <f t="shared" si="0"/>
        <v>0.24982199605916999</v>
      </c>
      <c r="G53" s="112"/>
      <c r="H53" s="113" t="s">
        <v>148</v>
      </c>
      <c r="I53" s="55" t="s">
        <v>149</v>
      </c>
      <c r="J53" s="55" t="s">
        <v>149</v>
      </c>
      <c r="K53" s="58" t="s">
        <v>148</v>
      </c>
      <c r="L53" s="63">
        <v>10.122210204710001</v>
      </c>
      <c r="M53" s="63">
        <v>11.595187947123</v>
      </c>
      <c r="N53" s="63">
        <v>8.8315471373675098</v>
      </c>
      <c r="O53" s="63">
        <v>8.0159110949738093</v>
      </c>
      <c r="P53" s="63">
        <v>7.6470014472582202</v>
      </c>
      <c r="Q53" s="63">
        <v>8.4896361781066698</v>
      </c>
      <c r="R53" s="63">
        <v>9.6503488891436309</v>
      </c>
      <c r="S53" s="63">
        <v>9.7238179883552291</v>
      </c>
      <c r="T53" s="60">
        <f t="shared" si="1"/>
        <v>9.7238179883552291</v>
      </c>
    </row>
    <row r="54" spans="1:20">
      <c r="A54" s="107" t="s">
        <v>141</v>
      </c>
      <c r="B54" s="108" t="s">
        <v>140</v>
      </c>
      <c r="C54" s="109">
        <v>0.2819520718407954</v>
      </c>
      <c r="D54" s="110">
        <v>18.848776999999998</v>
      </c>
      <c r="E54" s="111"/>
      <c r="F54" s="50">
        <f t="shared" si="0"/>
        <v>0.2819520718407954</v>
      </c>
      <c r="G54" s="112"/>
      <c r="H54" s="113" t="s">
        <v>150</v>
      </c>
      <c r="I54" s="55" t="s">
        <v>485</v>
      </c>
      <c r="J54" s="55" t="s">
        <v>425</v>
      </c>
      <c r="K54" s="58" t="s">
        <v>150</v>
      </c>
      <c r="L54" s="64">
        <v>27.670664897168098</v>
      </c>
      <c r="M54" s="64">
        <v>26.736368046691599</v>
      </c>
      <c r="N54" s="64">
        <v>28.849592179039</v>
      </c>
      <c r="O54" s="64">
        <v>31.4270662186238</v>
      </c>
      <c r="P54" s="64">
        <v>35.883227242097803</v>
      </c>
      <c r="Q54" s="64">
        <v>31.8598314128275</v>
      </c>
      <c r="R54" s="64">
        <v>30.277415361366501</v>
      </c>
      <c r="S54" s="64">
        <v>30.0869188486353</v>
      </c>
      <c r="T54" s="60">
        <f t="shared" si="1"/>
        <v>30.0869188486353</v>
      </c>
    </row>
    <row r="55" spans="1:20">
      <c r="A55" s="107" t="s">
        <v>145</v>
      </c>
      <c r="B55" s="108" t="s">
        <v>144</v>
      </c>
      <c r="C55" s="109">
        <v>0.19959161712858495</v>
      </c>
      <c r="D55" s="110">
        <v>974.66584056000022</v>
      </c>
      <c r="E55" s="111">
        <v>0.18506577066056601</v>
      </c>
      <c r="F55" s="50">
        <f t="shared" si="0"/>
        <v>0.18506577066056601</v>
      </c>
      <c r="G55" s="112"/>
      <c r="H55" s="113" t="s">
        <v>151</v>
      </c>
      <c r="I55" s="55" t="s">
        <v>152</v>
      </c>
      <c r="J55" s="55" t="s">
        <v>152</v>
      </c>
      <c r="K55" s="58" t="s">
        <v>151</v>
      </c>
      <c r="L55" s="63">
        <v>13.4487190012222</v>
      </c>
      <c r="M55" s="63">
        <v>13.045530261241</v>
      </c>
      <c r="N55" s="63">
        <v>13.0856650423137</v>
      </c>
      <c r="O55" s="63">
        <v>12.0132973246447</v>
      </c>
      <c r="P55" s="63">
        <v>10.4828243419713</v>
      </c>
      <c r="Q55" s="63">
        <v>13.9543741722366</v>
      </c>
      <c r="R55" s="63">
        <v>13.518585615410901</v>
      </c>
      <c r="S55" s="63">
        <v>14.624431096231501</v>
      </c>
      <c r="T55" s="60">
        <f t="shared" si="1"/>
        <v>14.624431096231501</v>
      </c>
    </row>
    <row r="56" spans="1:20">
      <c r="A56" s="107" t="s">
        <v>143</v>
      </c>
      <c r="B56" s="108" t="s">
        <v>142</v>
      </c>
      <c r="C56" s="114"/>
      <c r="D56" s="108"/>
      <c r="E56" s="111">
        <v>0.15542152411573201</v>
      </c>
      <c r="F56" s="50">
        <f t="shared" si="0"/>
        <v>0.15542152411573201</v>
      </c>
      <c r="G56" s="112"/>
      <c r="H56" s="113" t="s">
        <v>153</v>
      </c>
      <c r="I56" s="55" t="s">
        <v>154</v>
      </c>
      <c r="J56" s="55" t="s">
        <v>154</v>
      </c>
      <c r="K56" s="58" t="s">
        <v>153</v>
      </c>
      <c r="L56" s="64">
        <v>14.18</v>
      </c>
      <c r="M56" s="64">
        <v>15.57</v>
      </c>
      <c r="N56" s="64">
        <v>15.35</v>
      </c>
      <c r="O56" s="64">
        <v>15.72</v>
      </c>
      <c r="P56" s="64">
        <v>16.28</v>
      </c>
      <c r="Q56" s="64">
        <v>16.93</v>
      </c>
      <c r="R56" s="64">
        <v>16.62</v>
      </c>
      <c r="S56" s="64">
        <v>16.54</v>
      </c>
      <c r="T56" s="60">
        <f t="shared" si="1"/>
        <v>16.54</v>
      </c>
    </row>
    <row r="57" spans="1:20">
      <c r="A57" s="107" t="s">
        <v>147</v>
      </c>
      <c r="B57" s="108" t="s">
        <v>146</v>
      </c>
      <c r="C57" s="109">
        <v>0.14005750138079925</v>
      </c>
      <c r="D57" s="110">
        <v>14492.920681230002</v>
      </c>
      <c r="E57" s="111">
        <v>0.15982948837162</v>
      </c>
      <c r="F57" s="50">
        <f t="shared" si="0"/>
        <v>0.15982948837162</v>
      </c>
      <c r="G57" s="112"/>
      <c r="H57" s="113" t="s">
        <v>155</v>
      </c>
      <c r="I57" s="55" t="s">
        <v>156</v>
      </c>
      <c r="J57" s="55" t="s">
        <v>156</v>
      </c>
      <c r="K57" s="58" t="s">
        <v>155</v>
      </c>
      <c r="L57" s="63">
        <v>16.4305958303929</v>
      </c>
      <c r="M57" s="63">
        <v>14.7143395328727</v>
      </c>
      <c r="N57" s="63">
        <v>15.2820700128513</v>
      </c>
      <c r="O57" s="63">
        <v>14.6309060988903</v>
      </c>
      <c r="P57" s="63">
        <v>14.418305779176499</v>
      </c>
      <c r="Q57" s="63">
        <v>13.522723872914399</v>
      </c>
      <c r="R57" s="63">
        <v>20.9751391001987</v>
      </c>
      <c r="S57" s="63">
        <v>19.135292870863999</v>
      </c>
      <c r="T57" s="60">
        <f t="shared" si="1"/>
        <v>19.135292870863999</v>
      </c>
    </row>
    <row r="58" spans="1:20">
      <c r="A58" s="107" t="s">
        <v>515</v>
      </c>
      <c r="B58" s="108" t="s">
        <v>418</v>
      </c>
      <c r="C58" s="109">
        <v>0.17699999999999999</v>
      </c>
      <c r="D58" s="110">
        <v>2.5616161000000002</v>
      </c>
      <c r="E58" s="111"/>
      <c r="F58" s="50">
        <f t="shared" si="0"/>
        <v>0.17699999999999999</v>
      </c>
      <c r="G58" s="112"/>
      <c r="H58" s="113" t="s">
        <v>157</v>
      </c>
      <c r="I58" s="55" t="s">
        <v>158</v>
      </c>
      <c r="J58" s="55" t="s">
        <v>158</v>
      </c>
      <c r="K58" s="58" t="s">
        <v>157</v>
      </c>
      <c r="L58" s="64">
        <v>9.1727372638428903</v>
      </c>
      <c r="M58" s="64">
        <v>13.119057274607201</v>
      </c>
      <c r="N58" s="64">
        <v>13.8368132220848</v>
      </c>
      <c r="O58" s="64">
        <v>16.394454600626698</v>
      </c>
      <c r="P58" s="64">
        <v>16.833227316541201</v>
      </c>
      <c r="Q58" s="64">
        <v>16.972997832253</v>
      </c>
      <c r="R58" s="64">
        <v>15.320277383918199</v>
      </c>
      <c r="S58" s="64">
        <v>15.926823825374701</v>
      </c>
      <c r="T58" s="60">
        <f t="shared" si="1"/>
        <v>15.926823825374701</v>
      </c>
    </row>
    <row r="59" spans="1:20">
      <c r="A59" s="107" t="s">
        <v>251</v>
      </c>
      <c r="B59" s="108" t="s">
        <v>250</v>
      </c>
      <c r="C59" s="114"/>
      <c r="D59" s="108"/>
      <c r="E59" s="111"/>
      <c r="F59" s="50">
        <f t="shared" si="0"/>
        <v>0</v>
      </c>
      <c r="G59" s="112"/>
      <c r="H59" s="113" t="s">
        <v>159</v>
      </c>
      <c r="I59" s="55" t="s">
        <v>160</v>
      </c>
      <c r="J59" s="55" t="s">
        <v>160</v>
      </c>
      <c r="K59" s="58" t="s">
        <v>159</v>
      </c>
      <c r="L59" s="63"/>
      <c r="M59" s="63"/>
      <c r="N59" s="63"/>
      <c r="O59" s="63">
        <v>10.4471927230363</v>
      </c>
      <c r="P59" s="63">
        <v>11.6180451138772</v>
      </c>
      <c r="Q59" s="63">
        <v>12.229430000000001</v>
      </c>
      <c r="R59" s="63">
        <v>11.695461999999999</v>
      </c>
      <c r="S59" s="63">
        <v>7.7850510000000002</v>
      </c>
      <c r="T59" s="60">
        <f t="shared" si="1"/>
        <v>7.7850510000000002</v>
      </c>
    </row>
    <row r="60" spans="1:20">
      <c r="A60" s="107" t="s">
        <v>149</v>
      </c>
      <c r="B60" s="108" t="s">
        <v>148</v>
      </c>
      <c r="C60" s="109">
        <v>0.1538984573194547</v>
      </c>
      <c r="D60" s="110">
        <v>5.4754993000000001</v>
      </c>
      <c r="E60" s="111">
        <v>9.7238179883552295E-2</v>
      </c>
      <c r="F60" s="50">
        <f t="shared" si="0"/>
        <v>9.7238179883552295E-2</v>
      </c>
      <c r="G60" s="112"/>
      <c r="H60" s="113" t="s">
        <v>161</v>
      </c>
      <c r="I60" s="55" t="s">
        <v>162</v>
      </c>
      <c r="J60" s="55" t="s">
        <v>162</v>
      </c>
      <c r="K60" s="58" t="s">
        <v>161</v>
      </c>
      <c r="L60" s="64">
        <v>10.2286310761409</v>
      </c>
      <c r="M60" s="64">
        <v>10.6468792258169</v>
      </c>
      <c r="N60" s="64">
        <v>10.629882162634701</v>
      </c>
      <c r="O60" s="64">
        <v>10.327752144539399</v>
      </c>
      <c r="P60" s="64">
        <v>11.4510012601282</v>
      </c>
      <c r="Q60" s="64">
        <v>11.7289579498078</v>
      </c>
      <c r="R60" s="64">
        <v>11.9250446172809</v>
      </c>
      <c r="S60" s="64">
        <v>11.8141756295067</v>
      </c>
      <c r="T60" s="60">
        <f t="shared" si="1"/>
        <v>11.8141756295067</v>
      </c>
    </row>
    <row r="61" spans="1:20">
      <c r="A61" s="107" t="s">
        <v>392</v>
      </c>
      <c r="B61" s="108" t="s">
        <v>391</v>
      </c>
      <c r="C61" s="109">
        <v>0.15434444583881984</v>
      </c>
      <c r="D61" s="110">
        <v>11025.164697259996</v>
      </c>
      <c r="E61" s="111">
        <v>0.17925911257352101</v>
      </c>
      <c r="F61" s="50">
        <f t="shared" si="0"/>
        <v>0.17925911257352101</v>
      </c>
      <c r="G61" s="112"/>
      <c r="H61" s="113" t="s">
        <v>163</v>
      </c>
      <c r="I61" s="55" t="s">
        <v>164</v>
      </c>
      <c r="J61" s="55" t="s">
        <v>164</v>
      </c>
      <c r="K61" s="58" t="s">
        <v>163</v>
      </c>
      <c r="L61" s="63"/>
      <c r="M61" s="63">
        <v>14.593317910965</v>
      </c>
      <c r="N61" s="63">
        <v>18.558109975212101</v>
      </c>
      <c r="O61" s="63">
        <v>16.8729545962839</v>
      </c>
      <c r="P61" s="63">
        <v>18.002746751686399</v>
      </c>
      <c r="Q61" s="63">
        <v>17.431666709127601</v>
      </c>
      <c r="R61" s="63">
        <v>15.5751838516384</v>
      </c>
      <c r="S61" s="63">
        <v>14.983996174970599</v>
      </c>
      <c r="T61" s="60">
        <f t="shared" si="1"/>
        <v>14.983996174970599</v>
      </c>
    </row>
    <row r="62" spans="1:20">
      <c r="A62" s="107" t="s">
        <v>152</v>
      </c>
      <c r="B62" s="108" t="s">
        <v>151</v>
      </c>
      <c r="C62" s="109">
        <v>0.1247791680079077</v>
      </c>
      <c r="D62" s="110">
        <v>20.297254339999999</v>
      </c>
      <c r="E62" s="111">
        <v>0.14624431096231499</v>
      </c>
      <c r="F62" s="50">
        <f t="shared" si="0"/>
        <v>0.14624431096231499</v>
      </c>
      <c r="G62" s="112"/>
      <c r="H62" s="113" t="s">
        <v>171</v>
      </c>
      <c r="I62" s="55" t="s">
        <v>172</v>
      </c>
      <c r="J62" s="55" t="s">
        <v>172</v>
      </c>
      <c r="K62" s="58" t="s">
        <v>171</v>
      </c>
      <c r="L62" s="64"/>
      <c r="M62" s="64"/>
      <c r="N62" s="64"/>
      <c r="O62" s="64">
        <v>10.469726359415199</v>
      </c>
      <c r="P62" s="64">
        <v>9.8613957167168493</v>
      </c>
      <c r="Q62" s="64">
        <v>9.4419690697399901</v>
      </c>
      <c r="R62" s="64">
        <v>9.0260407566066405</v>
      </c>
      <c r="S62" s="64">
        <v>8.74974546571773</v>
      </c>
      <c r="T62" s="60">
        <f t="shared" si="1"/>
        <v>8.74974546571773</v>
      </c>
    </row>
    <row r="63" spans="1:20">
      <c r="A63" s="107" t="s">
        <v>156</v>
      </c>
      <c r="B63" s="108" t="s">
        <v>155</v>
      </c>
      <c r="C63" s="109">
        <v>0.18064960328896759</v>
      </c>
      <c r="D63" s="110">
        <v>6.9113277399999991</v>
      </c>
      <c r="E63" s="111">
        <v>0.19135292870863999</v>
      </c>
      <c r="F63" s="50">
        <f t="shared" si="0"/>
        <v>0.19135292870863999</v>
      </c>
      <c r="G63" s="112"/>
      <c r="H63" s="113" t="s">
        <v>175</v>
      </c>
      <c r="I63" s="55" t="s">
        <v>176</v>
      </c>
      <c r="J63" s="55" t="s">
        <v>176</v>
      </c>
      <c r="K63" s="58" t="s">
        <v>175</v>
      </c>
      <c r="L63" s="63">
        <v>13.315235222735</v>
      </c>
      <c r="M63" s="63">
        <v>14.645194667621301</v>
      </c>
      <c r="N63" s="63">
        <v>13.7028294854127</v>
      </c>
      <c r="O63" s="63">
        <v>13.887408748713501</v>
      </c>
      <c r="P63" s="63">
        <v>15.904223651883701</v>
      </c>
      <c r="Q63" s="63">
        <v>16.1645869018921</v>
      </c>
      <c r="R63" s="63">
        <v>16.692730276809801</v>
      </c>
      <c r="S63" s="63">
        <v>15.9315103113644</v>
      </c>
      <c r="T63" s="60">
        <f t="shared" si="1"/>
        <v>15.9315103113644</v>
      </c>
    </row>
    <row r="64" spans="1:20">
      <c r="A64" s="107" t="s">
        <v>516</v>
      </c>
      <c r="B64" s="108" t="s">
        <v>419</v>
      </c>
      <c r="C64" s="109">
        <v>0.20030000000000001</v>
      </c>
      <c r="D64" s="110">
        <v>8.1832539999999998</v>
      </c>
      <c r="E64" s="111"/>
      <c r="F64" s="50">
        <f t="shared" si="0"/>
        <v>0.20030000000000001</v>
      </c>
      <c r="G64" s="112"/>
      <c r="H64" s="113" t="s">
        <v>177</v>
      </c>
      <c r="I64" s="55" t="s">
        <v>178</v>
      </c>
      <c r="J64" s="55" t="s">
        <v>178</v>
      </c>
      <c r="K64" s="58" t="s">
        <v>177</v>
      </c>
      <c r="L64" s="64"/>
      <c r="M64" s="64"/>
      <c r="N64" s="64">
        <v>26.185353884891999</v>
      </c>
      <c r="O64" s="64">
        <v>27.385821427740801</v>
      </c>
      <c r="P64" s="64">
        <v>27.190299101733402</v>
      </c>
      <c r="Q64" s="64">
        <v>24.298704976749001</v>
      </c>
      <c r="R64" s="64">
        <v>21.815697342654001</v>
      </c>
      <c r="S64" s="64">
        <v>21.816138115625201</v>
      </c>
      <c r="T64" s="60">
        <f t="shared" si="1"/>
        <v>21.816138115625201</v>
      </c>
    </row>
    <row r="65" spans="1:20">
      <c r="A65" s="107" t="s">
        <v>164</v>
      </c>
      <c r="B65" s="108" t="s">
        <v>163</v>
      </c>
      <c r="C65" s="114"/>
      <c r="D65" s="108"/>
      <c r="E65" s="111">
        <v>0.14983996174970599</v>
      </c>
      <c r="F65" s="50">
        <f t="shared" si="0"/>
        <v>0.14983996174970599</v>
      </c>
      <c r="G65" s="112"/>
      <c r="H65" s="113" t="s">
        <v>179</v>
      </c>
      <c r="I65" s="55" t="s">
        <v>180</v>
      </c>
      <c r="J65" s="55" t="s">
        <v>180</v>
      </c>
      <c r="K65" s="58" t="s">
        <v>179</v>
      </c>
      <c r="L65" s="63">
        <v>9.3160569216311497</v>
      </c>
      <c r="M65" s="63">
        <v>9.2754265275852905</v>
      </c>
      <c r="N65" s="63">
        <v>9.6071159380804207</v>
      </c>
      <c r="O65" s="63">
        <v>10.075566389514</v>
      </c>
      <c r="P65" s="63">
        <v>10.6991978781131</v>
      </c>
      <c r="Q65" s="63">
        <v>11.02</v>
      </c>
      <c r="R65" s="63">
        <v>11.909411874090701</v>
      </c>
      <c r="S65" s="63">
        <v>14.661936711781101</v>
      </c>
      <c r="T65" s="60">
        <f t="shared" si="1"/>
        <v>14.661936711781101</v>
      </c>
    </row>
    <row r="66" spans="1:20">
      <c r="A66" s="107" t="s">
        <v>425</v>
      </c>
      <c r="B66" s="108" t="s">
        <v>150</v>
      </c>
      <c r="C66" s="114"/>
      <c r="D66" s="108"/>
      <c r="E66" s="111">
        <v>0.30086918848635302</v>
      </c>
      <c r="F66" s="50">
        <f t="shared" si="0"/>
        <v>0.30086918848635302</v>
      </c>
      <c r="G66" s="112"/>
      <c r="H66" s="113" t="s">
        <v>181</v>
      </c>
      <c r="I66" s="55" t="s">
        <v>182</v>
      </c>
      <c r="J66" s="55" t="s">
        <v>182</v>
      </c>
      <c r="K66" s="58" t="s">
        <v>181</v>
      </c>
      <c r="L66" s="64">
        <v>15.718164055190799</v>
      </c>
      <c r="M66" s="64">
        <v>18.296478394315699</v>
      </c>
      <c r="N66" s="64">
        <v>17.843891134862499</v>
      </c>
      <c r="O66" s="64">
        <v>18.7589791649544</v>
      </c>
      <c r="P66" s="64">
        <v>22.215690450052801</v>
      </c>
      <c r="Q66" s="64">
        <v>22.6518794840288</v>
      </c>
      <c r="R66" s="64">
        <v>21.2045888722967</v>
      </c>
      <c r="S66" s="64">
        <v>21.767120916908802</v>
      </c>
      <c r="T66" s="60">
        <f t="shared" si="1"/>
        <v>21.767120916908802</v>
      </c>
    </row>
    <row r="67" spans="1:20">
      <c r="A67" s="107" t="s">
        <v>133</v>
      </c>
      <c r="B67" s="108" t="s">
        <v>132</v>
      </c>
      <c r="C67" s="114"/>
      <c r="D67" s="108"/>
      <c r="E67" s="111">
        <v>-1.6059255374934502E-2</v>
      </c>
      <c r="F67" s="50">
        <f t="shared" si="0"/>
        <v>-1.6059255374934502E-2</v>
      </c>
      <c r="G67" s="112"/>
      <c r="H67" s="113" t="s">
        <v>187</v>
      </c>
      <c r="I67" s="55" t="s">
        <v>188</v>
      </c>
      <c r="J67" s="55" t="s">
        <v>188</v>
      </c>
      <c r="K67" s="58" t="s">
        <v>187</v>
      </c>
      <c r="L67" s="63">
        <v>16.692384234890302</v>
      </c>
      <c r="M67" s="63">
        <v>17.313591484990301</v>
      </c>
      <c r="N67" s="63">
        <v>20.566504514710299</v>
      </c>
      <c r="O67" s="63">
        <v>22.1050276379409</v>
      </c>
      <c r="P67" s="63">
        <v>24.991711600850799</v>
      </c>
      <c r="Q67" s="63">
        <v>23.524827344399998</v>
      </c>
      <c r="R67" s="63">
        <v>23.393657160566701</v>
      </c>
      <c r="S67" s="63">
        <v>23.142210346619201</v>
      </c>
      <c r="T67" s="60">
        <f t="shared" si="1"/>
        <v>23.142210346619201</v>
      </c>
    </row>
    <row r="68" spans="1:20">
      <c r="A68" s="107" t="s">
        <v>158</v>
      </c>
      <c r="B68" s="108" t="s">
        <v>157</v>
      </c>
      <c r="C68" s="109">
        <v>0.15356569602925199</v>
      </c>
      <c r="D68" s="110">
        <v>285.80550864000003</v>
      </c>
      <c r="E68" s="111">
        <v>0.159268238253747</v>
      </c>
      <c r="F68" s="50">
        <f t="shared" ref="F68:F131" si="2">IF(ISNUMBER(E68),E68,C68)</f>
        <v>0.159268238253747</v>
      </c>
      <c r="G68" s="112"/>
      <c r="H68" s="113" t="s">
        <v>189</v>
      </c>
      <c r="I68" s="55" t="s">
        <v>190</v>
      </c>
      <c r="J68" s="55" t="s">
        <v>190</v>
      </c>
      <c r="K68" s="58" t="s">
        <v>189</v>
      </c>
      <c r="L68" s="64">
        <v>9.1503920392581009</v>
      </c>
      <c r="M68" s="64">
        <v>9.8060146050182304</v>
      </c>
      <c r="N68" s="64">
        <v>9.6889301127837708</v>
      </c>
      <c r="O68" s="64">
        <v>9.9370813050109597</v>
      </c>
      <c r="P68" s="64">
        <v>10.940965987594399</v>
      </c>
      <c r="Q68" s="64">
        <v>11.099581066788801</v>
      </c>
      <c r="R68" s="64">
        <v>10.9426639784663</v>
      </c>
      <c r="S68" s="64">
        <v>11.260275672887801</v>
      </c>
      <c r="T68" s="60">
        <f t="shared" ref="T68:T131" si="3">IF(ISNUMBER(S68),S68,IF(ISNUMBER(R68),R68,""))</f>
        <v>11.260275672887801</v>
      </c>
    </row>
    <row r="69" spans="1:20">
      <c r="A69" s="107" t="s">
        <v>160</v>
      </c>
      <c r="B69" s="108" t="s">
        <v>159</v>
      </c>
      <c r="C69" s="114"/>
      <c r="D69" s="108"/>
      <c r="E69" s="111">
        <v>7.7850509999999998E-2</v>
      </c>
      <c r="F69" s="50">
        <f t="shared" si="2"/>
        <v>7.7850509999999998E-2</v>
      </c>
      <c r="G69" s="112"/>
      <c r="H69" s="113" t="s">
        <v>191</v>
      </c>
      <c r="I69" s="55" t="s">
        <v>192</v>
      </c>
      <c r="J69" s="55" t="s">
        <v>192</v>
      </c>
      <c r="K69" s="58" t="s">
        <v>191</v>
      </c>
      <c r="L69" s="63">
        <v>10.540008670692901</v>
      </c>
      <c r="M69" s="63">
        <v>10.552990703166699</v>
      </c>
      <c r="N69" s="63">
        <v>11.870721977901299</v>
      </c>
      <c r="O69" s="63">
        <v>12.3006228667809</v>
      </c>
      <c r="P69" s="63">
        <v>11.348490533309</v>
      </c>
      <c r="Q69" s="63">
        <v>14.3484149566608</v>
      </c>
      <c r="R69" s="63">
        <v>13.861011693811999</v>
      </c>
      <c r="S69" s="63">
        <v>14.8589394969409</v>
      </c>
      <c r="T69" s="60">
        <f t="shared" si="3"/>
        <v>14.8589394969409</v>
      </c>
    </row>
    <row r="70" spans="1:20">
      <c r="A70" s="107" t="s">
        <v>162</v>
      </c>
      <c r="B70" s="108" t="s">
        <v>161</v>
      </c>
      <c r="C70" s="109">
        <v>8.3160021188998651E-2</v>
      </c>
      <c r="D70" s="110">
        <v>3.4842727</v>
      </c>
      <c r="E70" s="111">
        <v>0.118141756295067</v>
      </c>
      <c r="F70" s="50">
        <f t="shared" si="2"/>
        <v>0.118141756295067</v>
      </c>
      <c r="G70" s="112"/>
      <c r="H70" s="113" t="s">
        <v>197</v>
      </c>
      <c r="I70" s="55" t="s">
        <v>198</v>
      </c>
      <c r="J70" s="55" t="s">
        <v>198</v>
      </c>
      <c r="K70" s="58" t="s">
        <v>197</v>
      </c>
      <c r="L70" s="64"/>
      <c r="M70" s="64"/>
      <c r="N70" s="64"/>
      <c r="O70" s="64">
        <v>15.869629127633701</v>
      </c>
      <c r="P70" s="64">
        <v>15.536940764727399</v>
      </c>
      <c r="Q70" s="64">
        <v>15.1307457176668</v>
      </c>
      <c r="R70" s="64">
        <v>15.1573350152714</v>
      </c>
      <c r="S70" s="64"/>
      <c r="T70" s="60">
        <f t="shared" si="3"/>
        <v>15.1573350152714</v>
      </c>
    </row>
    <row r="71" spans="1:20" ht="25">
      <c r="A71" s="107" t="s">
        <v>517</v>
      </c>
      <c r="B71" s="108" t="s">
        <v>420</v>
      </c>
      <c r="C71" s="109">
        <v>0.1076</v>
      </c>
      <c r="D71" s="110">
        <v>1.9657200000000001</v>
      </c>
      <c r="E71" s="111"/>
      <c r="F71" s="50">
        <f t="shared" si="2"/>
        <v>0.1076</v>
      </c>
      <c r="G71" s="112"/>
      <c r="H71" s="113" t="s">
        <v>199</v>
      </c>
      <c r="I71" s="55" t="s">
        <v>486</v>
      </c>
      <c r="J71" s="55" t="s">
        <v>200</v>
      </c>
      <c r="K71" s="58" t="s">
        <v>199</v>
      </c>
      <c r="L71" s="63">
        <v>12.7007777546046</v>
      </c>
      <c r="M71" s="63">
        <v>12.4701871615566</v>
      </c>
      <c r="N71" s="63">
        <v>13.7701083182274</v>
      </c>
      <c r="O71" s="63">
        <v>13.095885025653001</v>
      </c>
      <c r="P71" s="63">
        <v>14.3021263043399</v>
      </c>
      <c r="Q71" s="63">
        <v>17.450602134195801</v>
      </c>
      <c r="R71" s="63">
        <v>16.7856151553415</v>
      </c>
      <c r="S71" s="63"/>
      <c r="T71" s="60">
        <f t="shared" si="3"/>
        <v>16.7856151553415</v>
      </c>
    </row>
    <row r="72" spans="1:20">
      <c r="A72" s="107" t="s">
        <v>168</v>
      </c>
      <c r="B72" s="108" t="s">
        <v>167</v>
      </c>
      <c r="C72" s="109">
        <v>0.27145806916694559</v>
      </c>
      <c r="D72" s="110">
        <v>0.51554772000000004</v>
      </c>
      <c r="E72" s="111"/>
      <c r="F72" s="50">
        <f t="shared" si="2"/>
        <v>0.27145806916694559</v>
      </c>
      <c r="G72" s="112"/>
      <c r="H72" s="113" t="s">
        <v>201</v>
      </c>
      <c r="I72" s="55" t="s">
        <v>202</v>
      </c>
      <c r="J72" s="55" t="s">
        <v>202</v>
      </c>
      <c r="K72" s="58" t="s">
        <v>201</v>
      </c>
      <c r="L72" s="64">
        <v>18.109784052937702</v>
      </c>
      <c r="M72" s="64">
        <v>19.422789365241702</v>
      </c>
      <c r="N72" s="64">
        <v>15.932488546374101</v>
      </c>
      <c r="O72" s="64">
        <v>18.197517679782798</v>
      </c>
      <c r="P72" s="64">
        <v>16.939573631921402</v>
      </c>
      <c r="Q72" s="64">
        <v>14.6918526988898</v>
      </c>
      <c r="R72" s="64">
        <v>17.228917605516902</v>
      </c>
      <c r="S72" s="64"/>
      <c r="T72" s="60">
        <f t="shared" si="3"/>
        <v>17.228917605516902</v>
      </c>
    </row>
    <row r="73" spans="1:20">
      <c r="A73" s="107" t="s">
        <v>174</v>
      </c>
      <c r="B73" s="108" t="s">
        <v>173</v>
      </c>
      <c r="C73" s="109">
        <v>0.16544129079939116</v>
      </c>
      <c r="D73" s="110">
        <v>2785.8347973899995</v>
      </c>
      <c r="E73" s="111"/>
      <c r="F73" s="50">
        <f t="shared" si="2"/>
        <v>0.16544129079939116</v>
      </c>
      <c r="G73" s="112"/>
      <c r="H73" s="113" t="s">
        <v>3</v>
      </c>
      <c r="I73" s="55" t="s">
        <v>487</v>
      </c>
      <c r="J73" s="55" t="s">
        <v>205</v>
      </c>
      <c r="K73" s="58" t="s">
        <v>3</v>
      </c>
      <c r="L73" s="63">
        <v>11.125166029063699</v>
      </c>
      <c r="M73" s="63">
        <v>11.4252931510244</v>
      </c>
      <c r="N73" s="63">
        <v>11.377888738567901</v>
      </c>
      <c r="O73" s="63">
        <v>11.694076592944199</v>
      </c>
      <c r="P73" s="63">
        <v>13.114603660622199</v>
      </c>
      <c r="Q73" s="63">
        <v>13.121945795193501</v>
      </c>
      <c r="R73" s="63">
        <v>13.254970886597899</v>
      </c>
      <c r="S73" s="63"/>
      <c r="T73" s="60">
        <f t="shared" si="3"/>
        <v>13.254970886597899</v>
      </c>
    </row>
    <row r="74" spans="1:20">
      <c r="A74" s="107" t="s">
        <v>172</v>
      </c>
      <c r="B74" s="108" t="s">
        <v>171</v>
      </c>
      <c r="C74" s="109">
        <v>0.11361327290347982</v>
      </c>
      <c r="D74" s="110">
        <v>7.8373729999999995</v>
      </c>
      <c r="E74" s="111">
        <v>8.7497454657177301E-2</v>
      </c>
      <c r="F74" s="50">
        <f t="shared" si="2"/>
        <v>8.7497454657177301E-2</v>
      </c>
      <c r="G74" s="112"/>
      <c r="H74" s="113" t="s">
        <v>206</v>
      </c>
      <c r="I74" s="55" t="s">
        <v>488</v>
      </c>
      <c r="J74" s="55" t="s">
        <v>207</v>
      </c>
      <c r="K74" s="58" t="s">
        <v>206</v>
      </c>
      <c r="L74" s="64">
        <v>14.9928155051637</v>
      </c>
      <c r="M74" s="64">
        <v>12.8359878659847</v>
      </c>
      <c r="N74" s="64">
        <v>14.616326373117699</v>
      </c>
      <c r="O74" s="64">
        <v>16.680983689863599</v>
      </c>
      <c r="P74" s="64">
        <v>15.9274850499376</v>
      </c>
      <c r="Q74" s="64">
        <v>16.162155726149798</v>
      </c>
      <c r="R74" s="64">
        <v>15.452354548415901</v>
      </c>
      <c r="S74" s="64">
        <v>14.216623866076301</v>
      </c>
      <c r="T74" s="60">
        <f t="shared" si="3"/>
        <v>14.216623866076301</v>
      </c>
    </row>
    <row r="75" spans="1:20">
      <c r="A75" s="107" t="s">
        <v>113</v>
      </c>
      <c r="B75" s="108" t="s">
        <v>112</v>
      </c>
      <c r="C75" s="109">
        <v>0.24227016774011306</v>
      </c>
      <c r="D75" s="110">
        <v>24.02806103</v>
      </c>
      <c r="E75" s="111">
        <v>0.22395591890365199</v>
      </c>
      <c r="F75" s="50">
        <f t="shared" si="2"/>
        <v>0.22395591890365199</v>
      </c>
      <c r="G75" s="112"/>
      <c r="H75" s="113" t="s">
        <v>208</v>
      </c>
      <c r="I75" s="55" t="s">
        <v>209</v>
      </c>
      <c r="J75" s="55" t="s">
        <v>209</v>
      </c>
      <c r="K75" s="58" t="s">
        <v>208</v>
      </c>
      <c r="L75" s="63">
        <v>16.445690983129499</v>
      </c>
      <c r="M75" s="63">
        <v>17.136301188257899</v>
      </c>
      <c r="N75" s="63">
        <v>15.604560208814</v>
      </c>
      <c r="O75" s="63">
        <v>16.078571082216801</v>
      </c>
      <c r="P75" s="63">
        <v>16.650576559124499</v>
      </c>
      <c r="Q75" s="63">
        <v>16.525067327182398</v>
      </c>
      <c r="R75" s="63">
        <v>16.4556766182051</v>
      </c>
      <c r="S75" s="63"/>
      <c r="T75" s="60">
        <f t="shared" si="3"/>
        <v>16.4556766182051</v>
      </c>
    </row>
    <row r="76" spans="1:20">
      <c r="A76" s="107" t="s">
        <v>170</v>
      </c>
      <c r="B76" s="108" t="s">
        <v>169</v>
      </c>
      <c r="C76" s="109">
        <v>0.14689446589373226</v>
      </c>
      <c r="D76" s="110">
        <v>1.6397651099999999</v>
      </c>
      <c r="E76" s="111"/>
      <c r="F76" s="50">
        <f t="shared" si="2"/>
        <v>0.14689446589373226</v>
      </c>
      <c r="G76" s="112"/>
      <c r="H76" s="113" t="s">
        <v>210</v>
      </c>
      <c r="I76" s="55" t="s">
        <v>489</v>
      </c>
      <c r="J76" s="55" t="s">
        <v>211</v>
      </c>
      <c r="K76" s="58" t="s">
        <v>210</v>
      </c>
      <c r="L76" s="64">
        <v>22.310115384453599</v>
      </c>
      <c r="M76" s="64">
        <v>19.451534906694501</v>
      </c>
      <c r="N76" s="64">
        <v>16.385758517165101</v>
      </c>
      <c r="O76" s="64">
        <v>18.0876550785887</v>
      </c>
      <c r="P76" s="64">
        <v>21.139777724901801</v>
      </c>
      <c r="Q76" s="64">
        <v>20.232368968764298</v>
      </c>
      <c r="R76" s="64">
        <v>19.6266007189848</v>
      </c>
      <c r="S76" s="64">
        <v>19.971140957035502</v>
      </c>
      <c r="T76" s="60">
        <f t="shared" si="3"/>
        <v>19.971140957035502</v>
      </c>
    </row>
    <row r="77" spans="1:20">
      <c r="A77" s="107" t="s">
        <v>176</v>
      </c>
      <c r="B77" s="108" t="s">
        <v>175</v>
      </c>
      <c r="C77" s="109">
        <v>0.15537134658989277</v>
      </c>
      <c r="D77" s="110">
        <v>110.86994917000001</v>
      </c>
      <c r="E77" s="111">
        <v>0.159315103113644</v>
      </c>
      <c r="F77" s="50">
        <f t="shared" si="2"/>
        <v>0.159315103113644</v>
      </c>
      <c r="G77" s="112"/>
      <c r="H77" s="113" t="s">
        <v>214</v>
      </c>
      <c r="I77" s="55" t="s">
        <v>215</v>
      </c>
      <c r="J77" s="55" t="s">
        <v>215</v>
      </c>
      <c r="K77" s="58" t="s">
        <v>214</v>
      </c>
      <c r="L77" s="63">
        <v>14.531462759014801</v>
      </c>
      <c r="M77" s="63">
        <v>16.510335958368199</v>
      </c>
      <c r="N77" s="63">
        <v>17.0735828166959</v>
      </c>
      <c r="O77" s="63">
        <v>19.331768414920401</v>
      </c>
      <c r="P77" s="63">
        <v>17.300475996263501</v>
      </c>
      <c r="Q77" s="63">
        <v>18.548384831703601</v>
      </c>
      <c r="R77" s="63">
        <v>20.3025023585122</v>
      </c>
      <c r="S77" s="63">
        <v>20.241531097700999</v>
      </c>
      <c r="T77" s="60">
        <f t="shared" si="3"/>
        <v>20.241531097700999</v>
      </c>
    </row>
    <row r="78" spans="1:20">
      <c r="A78" s="107" t="s">
        <v>182</v>
      </c>
      <c r="B78" s="108" t="s">
        <v>181</v>
      </c>
      <c r="C78" s="109">
        <v>0.2082077238526702</v>
      </c>
      <c r="D78" s="110">
        <v>381.71869200000009</v>
      </c>
      <c r="E78" s="111">
        <v>0.21767120916908803</v>
      </c>
      <c r="F78" s="50">
        <f t="shared" si="2"/>
        <v>0.21767120916908803</v>
      </c>
      <c r="G78" s="112"/>
      <c r="H78" s="113" t="s">
        <v>216</v>
      </c>
      <c r="I78" s="55" t="s">
        <v>217</v>
      </c>
      <c r="J78" s="55" t="s">
        <v>217</v>
      </c>
      <c r="K78" s="58" t="s">
        <v>216</v>
      </c>
      <c r="L78" s="64">
        <v>12.0782714821387</v>
      </c>
      <c r="M78" s="64">
        <v>13.458946277631901</v>
      </c>
      <c r="N78" s="64">
        <v>13.8438754633315</v>
      </c>
      <c r="O78" s="64">
        <v>13.870105321343299</v>
      </c>
      <c r="P78" s="64">
        <v>14.8211041995414</v>
      </c>
      <c r="Q78" s="64">
        <v>15.3371928299171</v>
      </c>
      <c r="R78" s="64">
        <v>15.513395423786299</v>
      </c>
      <c r="S78" s="64">
        <v>9.0998109863848509</v>
      </c>
      <c r="T78" s="60">
        <f t="shared" si="3"/>
        <v>9.0998109863848509</v>
      </c>
    </row>
    <row r="79" spans="1:20" ht="25">
      <c r="A79" s="107" t="s">
        <v>180</v>
      </c>
      <c r="B79" s="108" t="s">
        <v>179</v>
      </c>
      <c r="C79" s="109">
        <v>0.1099322482580339</v>
      </c>
      <c r="D79" s="110">
        <v>1913.1924416499999</v>
      </c>
      <c r="E79" s="111">
        <v>0.14661936711781101</v>
      </c>
      <c r="F79" s="50">
        <f t="shared" si="2"/>
        <v>0.14661936711781101</v>
      </c>
      <c r="G79" s="112"/>
      <c r="H79" s="113" t="s">
        <v>218</v>
      </c>
      <c r="I79" s="55" t="s">
        <v>490</v>
      </c>
      <c r="J79" s="55" t="s">
        <v>219</v>
      </c>
      <c r="K79" s="58" t="s">
        <v>218</v>
      </c>
      <c r="L79" s="63">
        <v>12.419010711305001</v>
      </c>
      <c r="M79" s="63">
        <v>11.429747206541499</v>
      </c>
      <c r="N79" s="63">
        <v>12.961022241418799</v>
      </c>
      <c r="O79" s="63">
        <v>13.792947637717599</v>
      </c>
      <c r="P79" s="63">
        <v>17.194207974229499</v>
      </c>
      <c r="Q79" s="63">
        <v>20.867767335954699</v>
      </c>
      <c r="R79" s="63">
        <v>20.184130968866601</v>
      </c>
      <c r="S79" s="63">
        <v>21.7267206967405</v>
      </c>
      <c r="T79" s="60">
        <f t="shared" si="3"/>
        <v>21.7267206967405</v>
      </c>
    </row>
    <row r="80" spans="1:20">
      <c r="A80" s="107" t="s">
        <v>188</v>
      </c>
      <c r="B80" s="108" t="s">
        <v>187</v>
      </c>
      <c r="C80" s="109">
        <v>0.21497027092037399</v>
      </c>
      <c r="D80" s="110">
        <v>573.33462100000008</v>
      </c>
      <c r="E80" s="111">
        <v>0.23142210346619202</v>
      </c>
      <c r="F80" s="50">
        <f t="shared" si="2"/>
        <v>0.23142210346619202</v>
      </c>
      <c r="G80" s="112"/>
      <c r="H80" s="113" t="s">
        <v>224</v>
      </c>
      <c r="I80" s="55" t="s">
        <v>225</v>
      </c>
      <c r="J80" s="55" t="s">
        <v>225</v>
      </c>
      <c r="K80" s="58" t="s">
        <v>224</v>
      </c>
      <c r="L80" s="64">
        <v>15.2625475082594</v>
      </c>
      <c r="M80" s="64">
        <v>17.322036353359</v>
      </c>
      <c r="N80" s="64">
        <v>20.905881515635699</v>
      </c>
      <c r="O80" s="64">
        <v>24.293750198900199</v>
      </c>
      <c r="P80" s="64">
        <v>19.094205493632899</v>
      </c>
      <c r="Q80" s="64">
        <v>18.7878898353373</v>
      </c>
      <c r="R80" s="64">
        <v>18.4493512073985</v>
      </c>
      <c r="S80" s="64">
        <v>19.487939448224498</v>
      </c>
      <c r="T80" s="60">
        <f t="shared" si="3"/>
        <v>19.487939448224498</v>
      </c>
    </row>
    <row r="81" spans="1:20">
      <c r="A81" s="107" t="s">
        <v>184</v>
      </c>
      <c r="B81" s="108" t="s">
        <v>183</v>
      </c>
      <c r="C81" s="109">
        <v>5.3411817540281348E-2</v>
      </c>
      <c r="D81" s="110">
        <v>37.099396999999996</v>
      </c>
      <c r="E81" s="111"/>
      <c r="F81" s="50">
        <f t="shared" si="2"/>
        <v>5.3411817540281348E-2</v>
      </c>
      <c r="G81" s="112"/>
      <c r="H81" s="113" t="s">
        <v>226</v>
      </c>
      <c r="I81" s="55" t="s">
        <v>227</v>
      </c>
      <c r="J81" s="55" t="s">
        <v>227</v>
      </c>
      <c r="K81" s="58" t="s">
        <v>226</v>
      </c>
      <c r="L81" s="63">
        <v>16.554385479294801</v>
      </c>
      <c r="M81" s="63">
        <v>18.268013570307399</v>
      </c>
      <c r="N81" s="63">
        <v>19.104388289222001</v>
      </c>
      <c r="O81" s="63">
        <v>21.253034191802701</v>
      </c>
      <c r="P81" s="63">
        <v>23.9352884927753</v>
      </c>
      <c r="Q81" s="63">
        <v>25.104440487502998</v>
      </c>
      <c r="R81" s="63">
        <v>24.253418631653599</v>
      </c>
      <c r="S81" s="63">
        <v>21.420444219601201</v>
      </c>
      <c r="T81" s="60">
        <f t="shared" si="3"/>
        <v>21.420444219601201</v>
      </c>
    </row>
    <row r="82" spans="1:20" ht="25">
      <c r="A82" s="107" t="s">
        <v>186</v>
      </c>
      <c r="B82" s="108" t="s">
        <v>185</v>
      </c>
      <c r="C82" s="109">
        <v>1.0217170714529373</v>
      </c>
      <c r="D82" s="110">
        <v>1.3722670000000001</v>
      </c>
      <c r="E82" s="111"/>
      <c r="F82" s="50">
        <f t="shared" si="2"/>
        <v>1.0217170714529373</v>
      </c>
      <c r="G82" s="112"/>
      <c r="H82" s="113" t="s">
        <v>230</v>
      </c>
      <c r="I82" s="55" t="s">
        <v>491</v>
      </c>
      <c r="J82" s="55" t="s">
        <v>231</v>
      </c>
      <c r="K82" s="58" t="s">
        <v>230</v>
      </c>
      <c r="L82" s="64">
        <v>16.895910676462702</v>
      </c>
      <c r="M82" s="64">
        <v>15.963875432631999</v>
      </c>
      <c r="N82" s="64">
        <v>14.645478588624</v>
      </c>
      <c r="O82" s="64">
        <v>14.7595378395953</v>
      </c>
      <c r="P82" s="64">
        <v>14.1404122998416</v>
      </c>
      <c r="Q82" s="64">
        <v>13.378912409420201</v>
      </c>
      <c r="R82" s="64">
        <v>13.563718864726701</v>
      </c>
      <c r="S82" s="64"/>
      <c r="T82" s="60">
        <f t="shared" si="3"/>
        <v>13.563718864726701</v>
      </c>
    </row>
    <row r="83" spans="1:20">
      <c r="A83" s="107" t="s">
        <v>178</v>
      </c>
      <c r="B83" s="108" t="s">
        <v>177</v>
      </c>
      <c r="C83" s="109">
        <v>0.1950358820820956</v>
      </c>
      <c r="D83" s="110">
        <v>37.796342280000005</v>
      </c>
      <c r="E83" s="111">
        <v>0.218161381156252</v>
      </c>
      <c r="F83" s="50">
        <f t="shared" si="2"/>
        <v>0.218161381156252</v>
      </c>
      <c r="G83" s="112"/>
      <c r="H83" s="113" t="s">
        <v>232</v>
      </c>
      <c r="I83" s="55" t="s">
        <v>233</v>
      </c>
      <c r="J83" s="55" t="s">
        <v>233</v>
      </c>
      <c r="K83" s="58" t="s">
        <v>232</v>
      </c>
      <c r="L83" s="63"/>
      <c r="M83" s="63"/>
      <c r="N83" s="63"/>
      <c r="O83" s="63">
        <v>12.4372607149832</v>
      </c>
      <c r="P83" s="63">
        <v>13.7206383763417</v>
      </c>
      <c r="Q83" s="63">
        <v>15.203161280710299</v>
      </c>
      <c r="R83" s="63">
        <v>15.399254706294901</v>
      </c>
      <c r="S83" s="63"/>
      <c r="T83" s="60">
        <f t="shared" si="3"/>
        <v>15.399254706294901</v>
      </c>
    </row>
    <row r="84" spans="1:20">
      <c r="A84" s="107" t="s">
        <v>190</v>
      </c>
      <c r="B84" s="108" t="s">
        <v>189</v>
      </c>
      <c r="C84" s="109">
        <v>0.10778334399605616</v>
      </c>
      <c r="D84" s="110">
        <v>466.99968159999997</v>
      </c>
      <c r="E84" s="111">
        <v>0.11260275672887801</v>
      </c>
      <c r="F84" s="50">
        <f t="shared" si="2"/>
        <v>0.11260275672887801</v>
      </c>
      <c r="G84" s="112"/>
      <c r="H84" s="113" t="s">
        <v>234</v>
      </c>
      <c r="I84" s="55" t="s">
        <v>235</v>
      </c>
      <c r="J84" s="55" t="s">
        <v>235</v>
      </c>
      <c r="K84" s="58" t="s">
        <v>234</v>
      </c>
      <c r="L84" s="64">
        <v>13.712940288694501</v>
      </c>
      <c r="M84" s="64">
        <v>13.470047227825299</v>
      </c>
      <c r="N84" s="64">
        <v>13.9612909975819</v>
      </c>
      <c r="O84" s="64">
        <v>14.3575974437125</v>
      </c>
      <c r="P84" s="64">
        <v>14.5549958639327</v>
      </c>
      <c r="Q84" s="64">
        <v>14.974428614836899</v>
      </c>
      <c r="R84" s="64">
        <v>14.594902685752301</v>
      </c>
      <c r="S84" s="64">
        <v>15.129252575364699</v>
      </c>
      <c r="T84" s="60">
        <f t="shared" si="3"/>
        <v>15.129252575364699</v>
      </c>
    </row>
    <row r="85" spans="1:20">
      <c r="A85" s="107" t="s">
        <v>192</v>
      </c>
      <c r="B85" s="108" t="s">
        <v>191</v>
      </c>
      <c r="C85" s="109">
        <v>0.13762981029707214</v>
      </c>
      <c r="D85" s="110">
        <v>3217.4160765199986</v>
      </c>
      <c r="E85" s="111">
        <v>0.14858939496940901</v>
      </c>
      <c r="F85" s="50">
        <f t="shared" si="2"/>
        <v>0.14858939496940901</v>
      </c>
      <c r="G85" s="112"/>
      <c r="H85" s="113" t="s">
        <v>236</v>
      </c>
      <c r="I85" s="55" t="s">
        <v>237</v>
      </c>
      <c r="J85" s="55" t="s">
        <v>237</v>
      </c>
      <c r="K85" s="58" t="s">
        <v>236</v>
      </c>
      <c r="L85" s="63">
        <v>29.926308084772799</v>
      </c>
      <c r="M85" s="63">
        <v>31.295949398741499</v>
      </c>
      <c r="N85" s="63">
        <v>34.458199878168799</v>
      </c>
      <c r="O85" s="63">
        <v>30.003863827009098</v>
      </c>
      <c r="P85" s="63">
        <v>34.441051996712702</v>
      </c>
      <c r="Q85" s="63">
        <v>36.273609730943598</v>
      </c>
      <c r="R85" s="63">
        <v>35.850201077344899</v>
      </c>
      <c r="S85" s="63">
        <v>38.813475810731802</v>
      </c>
      <c r="T85" s="60">
        <f t="shared" si="3"/>
        <v>38.813475810731802</v>
      </c>
    </row>
    <row r="86" spans="1:20">
      <c r="A86" s="107" t="s">
        <v>518</v>
      </c>
      <c r="B86" s="108" t="s">
        <v>421</v>
      </c>
      <c r="C86" s="109">
        <v>0.16204602270695523</v>
      </c>
      <c r="D86" s="110">
        <v>5.3067786999999997</v>
      </c>
      <c r="E86" s="111"/>
      <c r="F86" s="50">
        <f t="shared" si="2"/>
        <v>0.16204602270695523</v>
      </c>
      <c r="G86" s="112"/>
      <c r="H86" s="113" t="s">
        <v>240</v>
      </c>
      <c r="I86" s="55" t="s">
        <v>241</v>
      </c>
      <c r="J86" s="55" t="s">
        <v>241</v>
      </c>
      <c r="K86" s="58" t="s">
        <v>240</v>
      </c>
      <c r="L86" s="64">
        <v>12.1168322653264</v>
      </c>
      <c r="M86" s="64">
        <v>12.878282009907</v>
      </c>
      <c r="N86" s="64">
        <v>10.8919889080149</v>
      </c>
      <c r="O86" s="64">
        <v>12.148195653782601</v>
      </c>
      <c r="P86" s="64">
        <v>13.581116840003499</v>
      </c>
      <c r="Q86" s="64">
        <v>15.1864492619014</v>
      </c>
      <c r="R86" s="64">
        <v>15.997277950087</v>
      </c>
      <c r="S86" s="64">
        <v>17.580860907486699</v>
      </c>
      <c r="T86" s="60">
        <f t="shared" si="3"/>
        <v>17.580860907486699</v>
      </c>
    </row>
    <row r="87" spans="1:20">
      <c r="A87" s="107" t="s">
        <v>198</v>
      </c>
      <c r="B87" s="108" t="s">
        <v>197</v>
      </c>
      <c r="C87" s="109">
        <v>0.15587898509919987</v>
      </c>
      <c r="D87" s="110">
        <v>103.76321350000001</v>
      </c>
      <c r="E87" s="111">
        <v>0.151573350152714</v>
      </c>
      <c r="F87" s="50">
        <f t="shared" si="2"/>
        <v>0.151573350152714</v>
      </c>
      <c r="G87" s="112"/>
      <c r="H87" s="113" t="s">
        <v>246</v>
      </c>
      <c r="I87" s="55" t="s">
        <v>247</v>
      </c>
      <c r="J87" s="55" t="s">
        <v>247</v>
      </c>
      <c r="K87" s="58" t="s">
        <v>246</v>
      </c>
      <c r="L87" s="63">
        <v>15.521270336226101</v>
      </c>
      <c r="M87" s="63">
        <v>15.117721700430501</v>
      </c>
      <c r="N87" s="63">
        <v>15.121041423645799</v>
      </c>
      <c r="O87" s="63">
        <v>16.9770393393562</v>
      </c>
      <c r="P87" s="63">
        <v>16.664238987111801</v>
      </c>
      <c r="Q87" s="63">
        <v>17.406279885523102</v>
      </c>
      <c r="R87" s="63">
        <v>17.8493672355252</v>
      </c>
      <c r="S87" s="63">
        <v>18.174610029565098</v>
      </c>
      <c r="T87" s="60">
        <f t="shared" si="3"/>
        <v>18.174610029565098</v>
      </c>
    </row>
    <row r="88" spans="1:20">
      <c r="A88" s="107" t="s">
        <v>196</v>
      </c>
      <c r="B88" s="108" t="s">
        <v>195</v>
      </c>
      <c r="C88" s="109">
        <v>0.12678145604512003</v>
      </c>
      <c r="D88" s="110">
        <v>19818.657981499997</v>
      </c>
      <c r="E88" s="111"/>
      <c r="F88" s="50">
        <f t="shared" si="2"/>
        <v>0.12678145604512003</v>
      </c>
      <c r="G88" s="112"/>
      <c r="H88" s="113" t="s">
        <v>248</v>
      </c>
      <c r="I88" s="55" t="s">
        <v>249</v>
      </c>
      <c r="J88" s="55" t="s">
        <v>249</v>
      </c>
      <c r="K88" s="58" t="s">
        <v>248</v>
      </c>
      <c r="L88" s="64">
        <v>13.8025076024378</v>
      </c>
      <c r="M88" s="64">
        <v>13.364670714190501</v>
      </c>
      <c r="N88" s="64">
        <v>13.8078247208429</v>
      </c>
      <c r="O88" s="64">
        <v>13.282051865351299</v>
      </c>
      <c r="P88" s="64">
        <v>13.2170032283376</v>
      </c>
      <c r="Q88" s="64">
        <v>14.1723657342647</v>
      </c>
      <c r="R88" s="64">
        <v>14.2177348362596</v>
      </c>
      <c r="S88" s="64">
        <v>14.444093374176701</v>
      </c>
      <c r="T88" s="60">
        <f t="shared" si="3"/>
        <v>14.444093374176701</v>
      </c>
    </row>
    <row r="89" spans="1:20" ht="37.5">
      <c r="A89" s="107" t="s">
        <v>200</v>
      </c>
      <c r="B89" s="108" t="s">
        <v>199</v>
      </c>
      <c r="C89" s="109">
        <v>0.15959134035062944</v>
      </c>
      <c r="D89" s="110">
        <v>50.081808609999996</v>
      </c>
      <c r="E89" s="111">
        <v>0.16785615155341499</v>
      </c>
      <c r="F89" s="50">
        <f t="shared" si="2"/>
        <v>0.16785615155341499</v>
      </c>
      <c r="G89" s="112"/>
      <c r="H89" s="113" t="s">
        <v>250</v>
      </c>
      <c r="I89" s="55" t="s">
        <v>492</v>
      </c>
      <c r="J89" s="55" t="s">
        <v>251</v>
      </c>
      <c r="K89" s="58" t="s">
        <v>250</v>
      </c>
      <c r="L89" s="63"/>
      <c r="M89" s="63">
        <v>35.096673471838599</v>
      </c>
      <c r="N89" s="63">
        <v>36.261794820317199</v>
      </c>
      <c r="O89" s="63">
        <v>22.363079552738402</v>
      </c>
      <c r="P89" s="63"/>
      <c r="Q89" s="63"/>
      <c r="R89" s="63"/>
      <c r="S89" s="63"/>
      <c r="T89" s="60" t="str">
        <f t="shared" si="3"/>
        <v/>
      </c>
    </row>
    <row r="90" spans="1:20">
      <c r="A90" s="107" t="s">
        <v>202</v>
      </c>
      <c r="B90" s="108" t="s">
        <v>201</v>
      </c>
      <c r="C90" s="109">
        <v>0.17017701197016377</v>
      </c>
      <c r="D90" s="110">
        <v>36.065845410000001</v>
      </c>
      <c r="E90" s="111">
        <v>0.17228917605516902</v>
      </c>
      <c r="F90" s="50">
        <f t="shared" si="2"/>
        <v>0.17228917605516902</v>
      </c>
      <c r="G90" s="112"/>
      <c r="H90" s="113" t="s">
        <v>252</v>
      </c>
      <c r="I90" s="55" t="s">
        <v>493</v>
      </c>
      <c r="J90" s="55" t="s">
        <v>253</v>
      </c>
      <c r="K90" s="58" t="s">
        <v>252</v>
      </c>
      <c r="L90" s="64">
        <v>23.962272276432799</v>
      </c>
      <c r="M90" s="64">
        <v>22.689721647550201</v>
      </c>
      <c r="N90" s="64">
        <v>13.412075502917499</v>
      </c>
      <c r="O90" s="64">
        <v>25.3923448176329</v>
      </c>
      <c r="P90" s="64">
        <v>28.6779744532639</v>
      </c>
      <c r="Q90" s="64">
        <v>29.842109961766599</v>
      </c>
      <c r="R90" s="64">
        <v>26.264328635835799</v>
      </c>
      <c r="S90" s="64">
        <v>24.974745614864599</v>
      </c>
      <c r="T90" s="60">
        <f t="shared" si="3"/>
        <v>24.974745614864599</v>
      </c>
    </row>
    <row r="91" spans="1:20">
      <c r="A91" s="107" t="s">
        <v>211</v>
      </c>
      <c r="B91" s="108" t="s">
        <v>210</v>
      </c>
      <c r="C91" s="109">
        <v>0.22077005625174639</v>
      </c>
      <c r="D91" s="110">
        <v>0.41430908</v>
      </c>
      <c r="E91" s="111">
        <v>0.19971140957035502</v>
      </c>
      <c r="F91" s="50">
        <f t="shared" si="2"/>
        <v>0.19971140957035502</v>
      </c>
      <c r="G91" s="112"/>
      <c r="H91" s="113" t="s">
        <v>256</v>
      </c>
      <c r="I91" s="55" t="s">
        <v>257</v>
      </c>
      <c r="J91" s="55" t="s">
        <v>257</v>
      </c>
      <c r="K91" s="58" t="s">
        <v>256</v>
      </c>
      <c r="L91" s="63">
        <v>12.9071747303666</v>
      </c>
      <c r="M91" s="63">
        <v>13.020272347022001</v>
      </c>
      <c r="N91" s="63">
        <v>14.4272096657647</v>
      </c>
      <c r="O91" s="63">
        <v>14.2301770883253</v>
      </c>
      <c r="P91" s="63">
        <v>14.7456290701932</v>
      </c>
      <c r="Q91" s="63">
        <v>14.9671359009219</v>
      </c>
      <c r="R91" s="63">
        <v>14.355240058128601</v>
      </c>
      <c r="S91" s="63">
        <v>18.112566630327301</v>
      </c>
      <c r="T91" s="60">
        <f t="shared" si="3"/>
        <v>18.112566630327301</v>
      </c>
    </row>
    <row r="92" spans="1:20">
      <c r="A92" s="107" t="s">
        <v>88</v>
      </c>
      <c r="B92" s="108" t="s">
        <v>87</v>
      </c>
      <c r="C92" s="114"/>
      <c r="D92" s="108"/>
      <c r="E92" s="111">
        <v>0.18799405827019899</v>
      </c>
      <c r="F92" s="50">
        <f t="shared" si="2"/>
        <v>0.18799405827019899</v>
      </c>
      <c r="G92" s="112"/>
      <c r="H92" s="113" t="e">
        <v>#N/A</v>
      </c>
      <c r="I92" s="55" t="s">
        <v>494</v>
      </c>
      <c r="J92" s="55" t="s">
        <v>494</v>
      </c>
      <c r="K92" s="58" t="e">
        <v>#N/A</v>
      </c>
      <c r="L92" s="64"/>
      <c r="M92" s="64"/>
      <c r="N92" s="64"/>
      <c r="O92" s="64"/>
      <c r="P92" s="64"/>
      <c r="Q92" s="64">
        <v>27.147195</v>
      </c>
      <c r="R92" s="64">
        <v>31.405736999999998</v>
      </c>
      <c r="S92" s="64">
        <v>35.911464000000002</v>
      </c>
      <c r="T92" s="60">
        <f t="shared" si="3"/>
        <v>35.911464000000002</v>
      </c>
    </row>
    <row r="93" spans="1:20">
      <c r="A93" s="107" t="s">
        <v>346</v>
      </c>
      <c r="B93" s="108" t="s">
        <v>345</v>
      </c>
      <c r="C93" s="109">
        <v>0.37211968290890396</v>
      </c>
      <c r="D93" s="110">
        <v>1.5960741000000001</v>
      </c>
      <c r="E93" s="111">
        <v>0.17139098</v>
      </c>
      <c r="F93" s="50">
        <f t="shared" si="2"/>
        <v>0.17139098</v>
      </c>
      <c r="G93" s="112"/>
      <c r="H93" s="113" t="s">
        <v>262</v>
      </c>
      <c r="I93" s="55" t="s">
        <v>263</v>
      </c>
      <c r="J93" s="55" t="s">
        <v>263</v>
      </c>
      <c r="K93" s="58" t="s">
        <v>262</v>
      </c>
      <c r="L93" s="63"/>
      <c r="M93" s="63"/>
      <c r="N93" s="63"/>
      <c r="O93" s="63"/>
      <c r="P93" s="63">
        <v>13.8063986566229</v>
      </c>
      <c r="Q93" s="63">
        <v>10.761092312223299</v>
      </c>
      <c r="R93" s="63"/>
      <c r="S93" s="63"/>
      <c r="T93" s="60" t="str">
        <f t="shared" si="3"/>
        <v/>
      </c>
    </row>
    <row r="94" spans="1:20">
      <c r="A94" s="107" t="s">
        <v>205</v>
      </c>
      <c r="B94" s="108" t="s">
        <v>3</v>
      </c>
      <c r="C94" s="109">
        <v>0.11641695356486192</v>
      </c>
      <c r="D94" s="110">
        <v>981.5489306999998</v>
      </c>
      <c r="E94" s="111">
        <v>0.132549708865979</v>
      </c>
      <c r="F94" s="50">
        <f t="shared" si="2"/>
        <v>0.132549708865979</v>
      </c>
      <c r="G94" s="112"/>
      <c r="H94" s="113" t="s">
        <v>264</v>
      </c>
      <c r="I94" s="55" t="s">
        <v>265</v>
      </c>
      <c r="J94" s="55" t="s">
        <v>265</v>
      </c>
      <c r="K94" s="58" t="s">
        <v>264</v>
      </c>
      <c r="L94" s="64">
        <v>10.872958852919099</v>
      </c>
      <c r="M94" s="64">
        <v>11.509099920495499</v>
      </c>
      <c r="N94" s="64">
        <v>11.888282837542601</v>
      </c>
      <c r="O94" s="64">
        <v>11.8357549602921</v>
      </c>
      <c r="P94" s="64">
        <v>12.3582085185406</v>
      </c>
      <c r="Q94" s="64">
        <v>12.635014918803</v>
      </c>
      <c r="R94" s="64">
        <v>13.9348888275919</v>
      </c>
      <c r="S94" s="64">
        <v>13.016737109757999</v>
      </c>
      <c r="T94" s="60">
        <f t="shared" si="3"/>
        <v>13.016737109757999</v>
      </c>
    </row>
    <row r="95" spans="1:20">
      <c r="A95" s="107" t="s">
        <v>209</v>
      </c>
      <c r="B95" s="108" t="s">
        <v>208</v>
      </c>
      <c r="C95" s="109">
        <v>0.14977652044515549</v>
      </c>
      <c r="D95" s="110">
        <v>257.38509399999998</v>
      </c>
      <c r="E95" s="111">
        <v>0.16455676618205101</v>
      </c>
      <c r="F95" s="50">
        <f t="shared" si="2"/>
        <v>0.16455676618205101</v>
      </c>
      <c r="G95" s="112"/>
      <c r="H95" s="113" t="s">
        <v>268</v>
      </c>
      <c r="I95" s="55" t="s">
        <v>269</v>
      </c>
      <c r="J95" s="55" t="s">
        <v>269</v>
      </c>
      <c r="K95" s="58" t="s">
        <v>268</v>
      </c>
      <c r="L95" s="63"/>
      <c r="M95" s="63"/>
      <c r="N95" s="63"/>
      <c r="O95" s="63"/>
      <c r="P95" s="63">
        <v>11.424140008077099</v>
      </c>
      <c r="Q95" s="63">
        <v>12.7472923372318</v>
      </c>
      <c r="R95" s="63">
        <v>12.1905699427095</v>
      </c>
      <c r="S95" s="63"/>
      <c r="T95" s="60">
        <f t="shared" si="3"/>
        <v>12.1905699427095</v>
      </c>
    </row>
    <row r="96" spans="1:20">
      <c r="A96" s="107" t="s">
        <v>213</v>
      </c>
      <c r="B96" s="108" t="s">
        <v>212</v>
      </c>
      <c r="C96" s="109">
        <v>0.10066769678778449</v>
      </c>
      <c r="D96" s="110">
        <v>4.5665475999999998</v>
      </c>
      <c r="E96" s="111"/>
      <c r="F96" s="50">
        <f t="shared" si="2"/>
        <v>0.10066769678778449</v>
      </c>
      <c r="G96" s="112"/>
      <c r="H96" s="113" t="s">
        <v>270</v>
      </c>
      <c r="I96" s="55" t="s">
        <v>495</v>
      </c>
      <c r="J96" s="55" t="s">
        <v>271</v>
      </c>
      <c r="K96" s="58" t="s">
        <v>270</v>
      </c>
      <c r="L96" s="64">
        <v>12.1536375902909</v>
      </c>
      <c r="M96" s="64">
        <v>12.481545441355999</v>
      </c>
      <c r="N96" s="64">
        <v>15.0479714569324</v>
      </c>
      <c r="O96" s="64">
        <v>16.1927101596985</v>
      </c>
      <c r="P96" s="64">
        <v>17.7401605077584</v>
      </c>
      <c r="Q96" s="64">
        <v>18.419470312387901</v>
      </c>
      <c r="R96" s="64">
        <v>18.7948243120995</v>
      </c>
      <c r="S96" s="64">
        <v>18.9026423859174</v>
      </c>
      <c r="T96" s="60">
        <f t="shared" si="3"/>
        <v>18.9026423859174</v>
      </c>
    </row>
    <row r="97" spans="1:20">
      <c r="A97" s="107" t="s">
        <v>217</v>
      </c>
      <c r="B97" s="108" t="s">
        <v>216</v>
      </c>
      <c r="C97" s="109">
        <v>0.12989810340979482</v>
      </c>
      <c r="D97" s="110">
        <v>240.05836636000001</v>
      </c>
      <c r="E97" s="111">
        <v>9.0998109863848514E-2</v>
      </c>
      <c r="F97" s="50">
        <f t="shared" si="2"/>
        <v>9.0998109863848514E-2</v>
      </c>
      <c r="G97" s="112"/>
      <c r="H97" s="113" t="s">
        <v>274</v>
      </c>
      <c r="I97" s="55" t="s">
        <v>275</v>
      </c>
      <c r="J97" s="55" t="s">
        <v>275</v>
      </c>
      <c r="K97" s="58" t="s">
        <v>274</v>
      </c>
      <c r="L97" s="63">
        <v>8.6361013586322901</v>
      </c>
      <c r="M97" s="63">
        <v>8.5375725746738595</v>
      </c>
      <c r="N97" s="63">
        <v>9.0889859554335608</v>
      </c>
      <c r="O97" s="63">
        <v>8.7047791039684501</v>
      </c>
      <c r="P97" s="63">
        <v>8.8100958880656499</v>
      </c>
      <c r="Q97" s="63">
        <v>8.4514693667615894</v>
      </c>
      <c r="R97" s="63">
        <v>10.2380768436695</v>
      </c>
      <c r="S97" s="63">
        <v>11.5318718246165</v>
      </c>
      <c r="T97" s="60">
        <f t="shared" si="3"/>
        <v>11.5318718246165</v>
      </c>
    </row>
    <row r="98" spans="1:20">
      <c r="A98" s="107" t="s">
        <v>348</v>
      </c>
      <c r="B98" s="108" t="s">
        <v>347</v>
      </c>
      <c r="C98" s="109">
        <v>0.16621033390501108</v>
      </c>
      <c r="D98" s="110">
        <v>0.81007406999999998</v>
      </c>
      <c r="E98" s="111">
        <v>0.10026897999999999</v>
      </c>
      <c r="F98" s="50">
        <f t="shared" si="2"/>
        <v>0.10026897999999999</v>
      </c>
      <c r="G98" s="112"/>
      <c r="H98" s="113" t="s">
        <v>278</v>
      </c>
      <c r="I98" s="55" t="s">
        <v>279</v>
      </c>
      <c r="J98" s="55" t="s">
        <v>279</v>
      </c>
      <c r="K98" s="58" t="s">
        <v>278</v>
      </c>
      <c r="L98" s="64">
        <v>17.957778728192402</v>
      </c>
      <c r="M98" s="64">
        <v>17.139089636141499</v>
      </c>
      <c r="N98" s="64">
        <v>15.483636684926299</v>
      </c>
      <c r="O98" s="64">
        <v>18.1460649651004</v>
      </c>
      <c r="P98" s="64">
        <v>16.288811296822001</v>
      </c>
      <c r="Q98" s="64">
        <v>8.4332612435109908</v>
      </c>
      <c r="R98" s="64">
        <v>13.5378537494383</v>
      </c>
      <c r="S98" s="64">
        <v>12.762135571480799</v>
      </c>
      <c r="T98" s="60">
        <f t="shared" si="3"/>
        <v>12.762135571480799</v>
      </c>
    </row>
    <row r="99" spans="1:20" ht="25">
      <c r="A99" s="107" t="s">
        <v>519</v>
      </c>
      <c r="B99" s="108" t="s">
        <v>422</v>
      </c>
      <c r="C99" s="109">
        <v>0.18334051284592487</v>
      </c>
      <c r="D99" s="110">
        <v>56.948526999999999</v>
      </c>
      <c r="E99" s="111"/>
      <c r="F99" s="50">
        <f t="shared" si="2"/>
        <v>0.18334051284592487</v>
      </c>
      <c r="G99" s="112"/>
      <c r="H99" s="113" t="s">
        <v>280</v>
      </c>
      <c r="I99" s="55" t="s">
        <v>496</v>
      </c>
      <c r="J99" s="55" t="s">
        <v>281</v>
      </c>
      <c r="K99" s="58" t="s">
        <v>280</v>
      </c>
      <c r="L99" s="63">
        <v>14.549727241231301</v>
      </c>
      <c r="M99" s="63">
        <v>14.4460136381391</v>
      </c>
      <c r="N99" s="63">
        <v>13.7180127787981</v>
      </c>
      <c r="O99" s="63">
        <v>13.938953805014799</v>
      </c>
      <c r="P99" s="63">
        <v>13.864179724600399</v>
      </c>
      <c r="Q99" s="63">
        <v>14.2066075451269</v>
      </c>
      <c r="R99" s="63">
        <v>15.004822422302199</v>
      </c>
      <c r="S99" s="63">
        <v>14.813202672700299</v>
      </c>
      <c r="T99" s="60">
        <f t="shared" si="3"/>
        <v>14.813202672700299</v>
      </c>
    </row>
    <row r="100" spans="1:20">
      <c r="A100" s="107" t="s">
        <v>344</v>
      </c>
      <c r="B100" s="108" t="s">
        <v>343</v>
      </c>
      <c r="C100" s="109">
        <v>0.11373928093236921</v>
      </c>
      <c r="D100" s="110">
        <v>73.260338450000006</v>
      </c>
      <c r="E100" s="111">
        <v>0.12989318975531899</v>
      </c>
      <c r="F100" s="50">
        <f t="shared" si="2"/>
        <v>0.12989318975531899</v>
      </c>
      <c r="G100" s="112"/>
      <c r="H100" s="113" t="s">
        <v>282</v>
      </c>
      <c r="I100" s="55" t="s">
        <v>283</v>
      </c>
      <c r="J100" s="55" t="s">
        <v>283</v>
      </c>
      <c r="K100" s="58" t="s">
        <v>282</v>
      </c>
      <c r="L100" s="64">
        <v>13.2338710994312</v>
      </c>
      <c r="M100" s="64">
        <v>13.8375010738167</v>
      </c>
      <c r="N100" s="64">
        <v>14.5411065980426</v>
      </c>
      <c r="O100" s="64">
        <v>16.691508131542999</v>
      </c>
      <c r="P100" s="64">
        <v>19.699622628272799</v>
      </c>
      <c r="Q100" s="64">
        <v>19.4096998106528</v>
      </c>
      <c r="R100" s="64">
        <v>19.616033045647001</v>
      </c>
      <c r="S100" s="64">
        <v>21.3994261671107</v>
      </c>
      <c r="T100" s="60">
        <f t="shared" si="3"/>
        <v>21.3994261671107</v>
      </c>
    </row>
    <row r="101" spans="1:20">
      <c r="A101" s="107" t="s">
        <v>219</v>
      </c>
      <c r="B101" s="108" t="s">
        <v>218</v>
      </c>
      <c r="C101" s="114"/>
      <c r="D101" s="108"/>
      <c r="E101" s="111">
        <v>0.21726720696740501</v>
      </c>
      <c r="F101" s="50">
        <f t="shared" si="2"/>
        <v>0.21726720696740501</v>
      </c>
      <c r="G101" s="112"/>
      <c r="H101" s="113" t="s">
        <v>286</v>
      </c>
      <c r="I101" s="55" t="s">
        <v>287</v>
      </c>
      <c r="J101" s="55" t="s">
        <v>287</v>
      </c>
      <c r="K101" s="58" t="s">
        <v>286</v>
      </c>
      <c r="L101" s="63">
        <v>12.828750163237</v>
      </c>
      <c r="M101" s="63">
        <v>12.5618808441784</v>
      </c>
      <c r="N101" s="63">
        <v>14.2743021777748</v>
      </c>
      <c r="O101" s="63">
        <v>14.386099328796501</v>
      </c>
      <c r="P101" s="63">
        <v>13.0788276604481</v>
      </c>
      <c r="Q101" s="63">
        <v>12.8801081201303</v>
      </c>
      <c r="R101" s="63">
        <v>13.242303822701601</v>
      </c>
      <c r="S101" s="63">
        <v>14.0089138864027</v>
      </c>
      <c r="T101" s="60">
        <f t="shared" si="3"/>
        <v>14.0089138864027</v>
      </c>
    </row>
    <row r="102" spans="1:20">
      <c r="A102" s="107" t="s">
        <v>225</v>
      </c>
      <c r="B102" s="108" t="s">
        <v>224</v>
      </c>
      <c r="C102" s="109">
        <v>0.18822666369781377</v>
      </c>
      <c r="D102" s="110">
        <v>30.437855510000002</v>
      </c>
      <c r="E102" s="111">
        <v>0.19487939448224498</v>
      </c>
      <c r="F102" s="50">
        <f t="shared" si="2"/>
        <v>0.19487939448224498</v>
      </c>
      <c r="G102" s="112"/>
      <c r="H102" s="113" t="s">
        <v>290</v>
      </c>
      <c r="I102" s="55" t="s">
        <v>291</v>
      </c>
      <c r="J102" s="55" t="s">
        <v>291</v>
      </c>
      <c r="K102" s="58" t="s">
        <v>290</v>
      </c>
      <c r="L102" s="64">
        <v>14.6665603739283</v>
      </c>
      <c r="M102" s="64">
        <v>13.8970382980196</v>
      </c>
      <c r="N102" s="64">
        <v>14.136933098278501</v>
      </c>
      <c r="O102" s="64">
        <v>14.3444013974661</v>
      </c>
      <c r="P102" s="64">
        <v>16.3027350210569</v>
      </c>
      <c r="Q102" s="64">
        <v>16.975652900458201</v>
      </c>
      <c r="R102" s="64">
        <v>16.915645664932502</v>
      </c>
      <c r="S102" s="64"/>
      <c r="T102" s="60">
        <f t="shared" si="3"/>
        <v>16.915645664932502</v>
      </c>
    </row>
    <row r="103" spans="1:20">
      <c r="A103" s="107" t="s">
        <v>227</v>
      </c>
      <c r="B103" s="108" t="s">
        <v>226</v>
      </c>
      <c r="C103" s="109">
        <v>0.20146291934420157</v>
      </c>
      <c r="D103" s="110">
        <v>204.6690553</v>
      </c>
      <c r="E103" s="111">
        <v>0.21420444219601201</v>
      </c>
      <c r="F103" s="50">
        <f t="shared" si="2"/>
        <v>0.21420444219601201</v>
      </c>
      <c r="G103" s="112"/>
      <c r="H103" s="113" t="s">
        <v>292</v>
      </c>
      <c r="I103" s="55" t="s">
        <v>293</v>
      </c>
      <c r="J103" s="55" t="s">
        <v>293</v>
      </c>
      <c r="K103" s="58" t="s">
        <v>292</v>
      </c>
      <c r="L103" s="63">
        <v>20.642599829091701</v>
      </c>
      <c r="M103" s="63">
        <v>21.631087471905801</v>
      </c>
      <c r="N103" s="63">
        <v>27.8028905373742</v>
      </c>
      <c r="O103" s="63">
        <v>28.3628142808906</v>
      </c>
      <c r="P103" s="63">
        <v>28.647973164528398</v>
      </c>
      <c r="Q103" s="63">
        <v>30.770296017518099</v>
      </c>
      <c r="R103" s="63">
        <v>29.634548507128901</v>
      </c>
      <c r="S103" s="63">
        <v>28.186226859157198</v>
      </c>
      <c r="T103" s="60">
        <f t="shared" si="3"/>
        <v>28.186226859157198</v>
      </c>
    </row>
    <row r="104" spans="1:20">
      <c r="A104" s="107" t="s">
        <v>215</v>
      </c>
      <c r="B104" s="108" t="s">
        <v>214</v>
      </c>
      <c r="C104" s="109">
        <v>0.21053940827379608</v>
      </c>
      <c r="D104" s="110">
        <v>23.68735736</v>
      </c>
      <c r="E104" s="111">
        <v>0.20241531097700999</v>
      </c>
      <c r="F104" s="50">
        <f t="shared" si="2"/>
        <v>0.20241531097700999</v>
      </c>
      <c r="G104" s="112"/>
      <c r="H104" s="113" t="s">
        <v>294</v>
      </c>
      <c r="I104" s="55" t="s">
        <v>295</v>
      </c>
      <c r="J104" s="55" t="s">
        <v>295</v>
      </c>
      <c r="K104" s="58" t="s">
        <v>294</v>
      </c>
      <c r="L104" s="64">
        <v>12.0684059935656</v>
      </c>
      <c r="M104" s="64">
        <v>11.2852852976298</v>
      </c>
      <c r="N104" s="64">
        <v>11.2290069411041</v>
      </c>
      <c r="O104" s="64">
        <v>11.6644296044289</v>
      </c>
      <c r="P104" s="64">
        <v>13.3739390979188</v>
      </c>
      <c r="Q104" s="64">
        <v>13.7776758711017</v>
      </c>
      <c r="R104" s="64">
        <v>13.391011186964599</v>
      </c>
      <c r="S104" s="64">
        <v>13.543886025106699</v>
      </c>
      <c r="T104" s="60">
        <f t="shared" si="3"/>
        <v>13.543886025106699</v>
      </c>
    </row>
    <row r="105" spans="1:20">
      <c r="A105" s="107" t="s">
        <v>229</v>
      </c>
      <c r="B105" s="108" t="s">
        <v>228</v>
      </c>
      <c r="C105" s="109">
        <v>0.12538197846320281</v>
      </c>
      <c r="D105" s="110">
        <v>38.551101000000003</v>
      </c>
      <c r="E105" s="111"/>
      <c r="F105" s="50">
        <f t="shared" si="2"/>
        <v>0.12538197846320281</v>
      </c>
      <c r="G105" s="112"/>
      <c r="H105" s="113" t="s">
        <v>296</v>
      </c>
      <c r="I105" s="55" t="s">
        <v>297</v>
      </c>
      <c r="J105" s="55" t="s">
        <v>297</v>
      </c>
      <c r="K105" s="58" t="s">
        <v>296</v>
      </c>
      <c r="L105" s="63">
        <v>10.9217682357926</v>
      </c>
      <c r="M105" s="63">
        <v>10.353660874646</v>
      </c>
      <c r="N105" s="63">
        <v>10.3883435127354</v>
      </c>
      <c r="O105" s="63">
        <v>10.278539836395399</v>
      </c>
      <c r="P105" s="63">
        <v>11.011998306294</v>
      </c>
      <c r="Q105" s="63">
        <v>11.4378004612959</v>
      </c>
      <c r="R105" s="63">
        <v>11.3073062653032</v>
      </c>
      <c r="S105" s="63">
        <v>11.5886464877584</v>
      </c>
      <c r="T105" s="60">
        <f t="shared" si="3"/>
        <v>11.5886464877584</v>
      </c>
    </row>
    <row r="106" spans="1:20">
      <c r="A106" s="107" t="s">
        <v>259</v>
      </c>
      <c r="B106" s="108" t="s">
        <v>258</v>
      </c>
      <c r="C106" s="109">
        <v>9.9235863072575384E-2</v>
      </c>
      <c r="D106" s="110">
        <v>115.31135069999998</v>
      </c>
      <c r="E106" s="111"/>
      <c r="F106" s="50">
        <f t="shared" si="2"/>
        <v>9.9235863072575384E-2</v>
      </c>
      <c r="G106" s="112"/>
      <c r="H106" s="113" t="s">
        <v>298</v>
      </c>
      <c r="I106" s="55" t="s">
        <v>299</v>
      </c>
      <c r="J106" s="55" t="s">
        <v>299</v>
      </c>
      <c r="K106" s="58" t="s">
        <v>298</v>
      </c>
      <c r="L106" s="64">
        <v>14.765832251335</v>
      </c>
      <c r="M106" s="64">
        <v>15.186932020475901</v>
      </c>
      <c r="N106" s="64">
        <v>13.459990442696</v>
      </c>
      <c r="O106" s="64">
        <v>12.841861866554</v>
      </c>
      <c r="P106" s="64">
        <v>12.599728995947901</v>
      </c>
      <c r="Q106" s="64">
        <v>12.7132748991482</v>
      </c>
      <c r="R106" s="64">
        <v>13.3026798636529</v>
      </c>
      <c r="S106" s="64">
        <v>13.9994806678149</v>
      </c>
      <c r="T106" s="60">
        <f t="shared" si="3"/>
        <v>13.9994806678149</v>
      </c>
    </row>
    <row r="107" spans="1:20">
      <c r="A107" s="107" t="s">
        <v>253</v>
      </c>
      <c r="B107" s="108" t="s">
        <v>252</v>
      </c>
      <c r="C107" s="109">
        <v>0.2225</v>
      </c>
      <c r="D107" s="110">
        <v>1.3844784999999999</v>
      </c>
      <c r="E107" s="111">
        <v>0.24974745614864599</v>
      </c>
      <c r="F107" s="50">
        <f t="shared" si="2"/>
        <v>0.24974745614864599</v>
      </c>
      <c r="G107" s="112"/>
      <c r="H107" s="113" t="s">
        <v>300</v>
      </c>
      <c r="I107" s="55" t="s">
        <v>497</v>
      </c>
      <c r="J107" s="55" t="s">
        <v>301</v>
      </c>
      <c r="K107" s="58" t="s">
        <v>300</v>
      </c>
      <c r="L107" s="63">
        <v>13.1468644568663</v>
      </c>
      <c r="M107" s="63">
        <v>14.1290656151099</v>
      </c>
      <c r="N107" s="63">
        <v>13.4582959172686</v>
      </c>
      <c r="O107" s="63">
        <v>14.6432335068972</v>
      </c>
      <c r="P107" s="63">
        <v>15.5527207477404</v>
      </c>
      <c r="Q107" s="63">
        <v>16.176477504677099</v>
      </c>
      <c r="R107" s="63">
        <v>16.310474505622</v>
      </c>
      <c r="S107" s="63">
        <v>16.368115026616199</v>
      </c>
      <c r="T107" s="60">
        <f t="shared" si="3"/>
        <v>16.368115026616199</v>
      </c>
    </row>
    <row r="108" spans="1:20">
      <c r="A108" s="107" t="s">
        <v>231</v>
      </c>
      <c r="B108" s="108" t="s">
        <v>230</v>
      </c>
      <c r="C108" s="114"/>
      <c r="D108" s="108"/>
      <c r="E108" s="111">
        <v>0.13563718864726701</v>
      </c>
      <c r="F108" s="50">
        <f t="shared" si="2"/>
        <v>0.13563718864726701</v>
      </c>
      <c r="G108" s="112"/>
      <c r="H108" s="113" t="s">
        <v>302</v>
      </c>
      <c r="I108" s="55" t="s">
        <v>303</v>
      </c>
      <c r="J108" s="55" t="s">
        <v>303</v>
      </c>
      <c r="K108" s="58" t="s">
        <v>302</v>
      </c>
      <c r="L108" s="64">
        <v>11.300758081655699</v>
      </c>
      <c r="M108" s="64">
        <v>11.9453835126944</v>
      </c>
      <c r="N108" s="64">
        <v>11.398605965884901</v>
      </c>
      <c r="O108" s="64">
        <v>12.5925860864109</v>
      </c>
      <c r="P108" s="64">
        <v>11.7073734237355</v>
      </c>
      <c r="Q108" s="64">
        <v>14.429989323792899</v>
      </c>
      <c r="R108" s="64">
        <v>13.93431497083</v>
      </c>
      <c r="S108" s="64">
        <v>15.4451131676513</v>
      </c>
      <c r="T108" s="60">
        <f t="shared" si="3"/>
        <v>15.4451131676513</v>
      </c>
    </row>
    <row r="109" spans="1:20">
      <c r="A109" s="107" t="s">
        <v>237</v>
      </c>
      <c r="B109" s="108" t="s">
        <v>236</v>
      </c>
      <c r="C109" s="109">
        <v>0.24750006306249595</v>
      </c>
      <c r="D109" s="110">
        <v>1.4513303000000002</v>
      </c>
      <c r="E109" s="111">
        <v>0.38813475810731801</v>
      </c>
      <c r="F109" s="50">
        <f t="shared" si="2"/>
        <v>0.38813475810731801</v>
      </c>
      <c r="G109" s="112"/>
      <c r="H109" s="113" t="s">
        <v>308</v>
      </c>
      <c r="I109" s="55" t="s">
        <v>309</v>
      </c>
      <c r="J109" s="55" t="s">
        <v>309</v>
      </c>
      <c r="K109" s="58" t="s">
        <v>308</v>
      </c>
      <c r="L109" s="63">
        <v>13.7885495345467</v>
      </c>
      <c r="M109" s="63">
        <v>14.085949127551901</v>
      </c>
      <c r="N109" s="63">
        <v>14.5647671126451</v>
      </c>
      <c r="O109" s="63">
        <v>16.722073236717598</v>
      </c>
      <c r="P109" s="63">
        <v>17.545501276914301</v>
      </c>
      <c r="Q109" s="63">
        <v>17.953989304760601</v>
      </c>
      <c r="R109" s="63">
        <v>18.641409490398701</v>
      </c>
      <c r="S109" s="63">
        <v>20.0469298856524</v>
      </c>
      <c r="T109" s="60">
        <f t="shared" si="3"/>
        <v>20.0469298856524</v>
      </c>
    </row>
    <row r="110" spans="1:20">
      <c r="A110" s="107" t="s">
        <v>249</v>
      </c>
      <c r="B110" s="108" t="s">
        <v>248</v>
      </c>
      <c r="C110" s="109">
        <v>0.12722668436723625</v>
      </c>
      <c r="D110" s="110">
        <v>904.98821320000025</v>
      </c>
      <c r="E110" s="111">
        <v>0.144440933741767</v>
      </c>
      <c r="F110" s="50">
        <f t="shared" si="2"/>
        <v>0.144440933741767</v>
      </c>
      <c r="G110" s="112"/>
      <c r="H110" s="113" t="s">
        <v>2</v>
      </c>
      <c r="I110" s="55" t="s">
        <v>498</v>
      </c>
      <c r="J110" s="55" t="s">
        <v>310</v>
      </c>
      <c r="K110" s="58" t="s">
        <v>2</v>
      </c>
      <c r="L110" s="64">
        <v>10.5518127577954</v>
      </c>
      <c r="M110" s="64">
        <v>10.853040063240901</v>
      </c>
      <c r="N110" s="64">
        <v>9.0366005095464903</v>
      </c>
      <c r="O110" s="64">
        <v>8.4626793850078492</v>
      </c>
      <c r="P110" s="64">
        <v>9.1734398118093701</v>
      </c>
      <c r="Q110" s="64">
        <v>8.4991699644268195</v>
      </c>
      <c r="R110" s="64">
        <v>8.8801946561269105</v>
      </c>
      <c r="S110" s="64">
        <v>9.2529136151037807</v>
      </c>
      <c r="T110" s="60">
        <f t="shared" si="3"/>
        <v>9.2529136151037807</v>
      </c>
    </row>
    <row r="111" spans="1:20">
      <c r="A111" s="107" t="s">
        <v>281</v>
      </c>
      <c r="B111" s="108" t="s">
        <v>280</v>
      </c>
      <c r="C111" s="109">
        <v>0.16548610587056661</v>
      </c>
      <c r="D111" s="110">
        <v>0.39532715000000002</v>
      </c>
      <c r="E111" s="111">
        <v>0.14813202672700299</v>
      </c>
      <c r="F111" s="50">
        <f t="shared" si="2"/>
        <v>0.14813202672700299</v>
      </c>
      <c r="G111" s="112"/>
      <c r="H111" s="113" t="s">
        <v>0</v>
      </c>
      <c r="I111" s="55" t="s">
        <v>311</v>
      </c>
      <c r="J111" s="55" t="s">
        <v>311</v>
      </c>
      <c r="K111" s="58" t="s">
        <v>0</v>
      </c>
      <c r="L111" s="63">
        <v>21.3806504342549</v>
      </c>
      <c r="M111" s="63">
        <v>20.8148913343299</v>
      </c>
      <c r="N111" s="63">
        <v>21.436748289660098</v>
      </c>
      <c r="O111" s="63">
        <v>19.863093382162202</v>
      </c>
      <c r="P111" s="63">
        <v>19.959697497643901</v>
      </c>
      <c r="Q111" s="63">
        <v>20.0421156186943</v>
      </c>
      <c r="R111" s="63">
        <v>23.816325906169901</v>
      </c>
      <c r="S111" s="63">
        <v>22.5882264141392</v>
      </c>
      <c r="T111" s="60">
        <f t="shared" si="3"/>
        <v>22.5882264141392</v>
      </c>
    </row>
    <row r="112" spans="1:20">
      <c r="A112" s="107" t="s">
        <v>241</v>
      </c>
      <c r="B112" s="108" t="s">
        <v>240</v>
      </c>
      <c r="C112" s="109">
        <v>0.16461320014434666</v>
      </c>
      <c r="D112" s="110">
        <v>31.731392399999997</v>
      </c>
      <c r="E112" s="111">
        <v>0.17580860907486698</v>
      </c>
      <c r="F112" s="50">
        <f t="shared" si="2"/>
        <v>0.17580860907486698</v>
      </c>
      <c r="G112" s="112"/>
      <c r="H112" s="113" t="s">
        <v>312</v>
      </c>
      <c r="I112" s="55" t="s">
        <v>313</v>
      </c>
      <c r="J112" s="55" t="s">
        <v>313</v>
      </c>
      <c r="K112" s="58" t="s">
        <v>312</v>
      </c>
      <c r="L112" s="64">
        <v>25.1</v>
      </c>
      <c r="M112" s="64">
        <v>26.7</v>
      </c>
      <c r="N112" s="64">
        <v>25.5</v>
      </c>
      <c r="O112" s="64">
        <v>22.6</v>
      </c>
      <c r="P112" s="64">
        <v>20.144245000000002</v>
      </c>
      <c r="Q112" s="64">
        <v>21.62</v>
      </c>
      <c r="R112" s="64">
        <v>21.8646633524239</v>
      </c>
      <c r="S112" s="64">
        <v>22.077507016894302</v>
      </c>
      <c r="T112" s="60">
        <f t="shared" si="3"/>
        <v>22.077507016894302</v>
      </c>
    </row>
    <row r="113" spans="1:20" ht="25">
      <c r="A113" s="107" t="s">
        <v>263</v>
      </c>
      <c r="B113" s="108" t="s">
        <v>262</v>
      </c>
      <c r="C113" s="114"/>
      <c r="D113" s="108"/>
      <c r="E113" s="111"/>
      <c r="F113" s="50">
        <f t="shared" si="2"/>
        <v>0</v>
      </c>
      <c r="G113" s="112"/>
      <c r="H113" s="113" t="s">
        <v>314</v>
      </c>
      <c r="I113" s="55" t="s">
        <v>499</v>
      </c>
      <c r="J113" s="55" t="s">
        <v>315</v>
      </c>
      <c r="K113" s="58" t="s">
        <v>314</v>
      </c>
      <c r="L113" s="63">
        <v>9.7779301229508402</v>
      </c>
      <c r="M113" s="63">
        <v>12.0567428659035</v>
      </c>
      <c r="N113" s="63">
        <v>10.6047174376058</v>
      </c>
      <c r="O113" s="63">
        <v>12.074865124112801</v>
      </c>
      <c r="P113" s="63">
        <v>11.4686756013737</v>
      </c>
      <c r="Q113" s="63">
        <v>14.2491554065525</v>
      </c>
      <c r="R113" s="63">
        <v>14.614838822969499</v>
      </c>
      <c r="S113" s="63"/>
      <c r="T113" s="60">
        <f t="shared" si="3"/>
        <v>14.614838822969499</v>
      </c>
    </row>
    <row r="114" spans="1:20">
      <c r="A114" s="107" t="s">
        <v>257</v>
      </c>
      <c r="B114" s="108" t="s">
        <v>256</v>
      </c>
      <c r="C114" s="114"/>
      <c r="D114" s="108"/>
      <c r="E114" s="111">
        <v>0.18112566630327301</v>
      </c>
      <c r="F114" s="50">
        <f t="shared" si="2"/>
        <v>0.18112566630327301</v>
      </c>
      <c r="G114" s="112"/>
      <c r="H114" s="113" t="s">
        <v>317</v>
      </c>
      <c r="I114" s="55" t="s">
        <v>318</v>
      </c>
      <c r="J114" s="55" t="s">
        <v>318</v>
      </c>
      <c r="K114" s="58" t="s">
        <v>317</v>
      </c>
      <c r="L114" s="64">
        <v>15.67991734724</v>
      </c>
      <c r="M114" s="64">
        <v>16.479058169996499</v>
      </c>
      <c r="N114" s="64">
        <v>16.161330645615401</v>
      </c>
      <c r="O114" s="64">
        <v>16.183968368808198</v>
      </c>
      <c r="P114" s="64">
        <v>17.4693040479515</v>
      </c>
      <c r="Q114" s="64">
        <v>18.3466006859991</v>
      </c>
      <c r="R114" s="64">
        <v>18.490513469709601</v>
      </c>
      <c r="S114" s="64">
        <v>18.009102470185301</v>
      </c>
      <c r="T114" s="60">
        <f t="shared" si="3"/>
        <v>18.009102470185301</v>
      </c>
    </row>
    <row r="115" spans="1:20">
      <c r="A115" s="107" t="s">
        <v>255</v>
      </c>
      <c r="B115" s="108" t="s">
        <v>254</v>
      </c>
      <c r="C115" s="109">
        <v>0.28969121377779711</v>
      </c>
      <c r="D115" s="110">
        <v>1.6161829000000001</v>
      </c>
      <c r="E115" s="111"/>
      <c r="F115" s="50">
        <f t="shared" si="2"/>
        <v>0.28969121377779711</v>
      </c>
      <c r="G115" s="112"/>
      <c r="H115" s="113" t="s">
        <v>323</v>
      </c>
      <c r="I115" s="55" t="s">
        <v>324</v>
      </c>
      <c r="J115" s="55" t="s">
        <v>324</v>
      </c>
      <c r="K115" s="58" t="s">
        <v>323</v>
      </c>
      <c r="L115" s="63">
        <v>19.065980160908602</v>
      </c>
      <c r="M115" s="63">
        <v>20.638305936747599</v>
      </c>
      <c r="N115" s="63">
        <v>16.330931931423599</v>
      </c>
      <c r="O115" s="63">
        <v>18.1030778752895</v>
      </c>
      <c r="P115" s="63">
        <v>20.445167910346399</v>
      </c>
      <c r="Q115" s="63">
        <v>18.1009453064521</v>
      </c>
      <c r="R115" s="63">
        <v>16.720957024365902</v>
      </c>
      <c r="S115" s="63">
        <v>16.2031312344604</v>
      </c>
      <c r="T115" s="60">
        <f t="shared" si="3"/>
        <v>16.2031312344604</v>
      </c>
    </row>
    <row r="116" spans="1:20">
      <c r="A116" s="107" t="s">
        <v>261</v>
      </c>
      <c r="B116" s="108" t="s">
        <v>260</v>
      </c>
      <c r="C116" s="109">
        <v>0.25403406472734585</v>
      </c>
      <c r="D116" s="110">
        <v>0.62367496</v>
      </c>
      <c r="E116" s="111"/>
      <c r="F116" s="50">
        <f t="shared" si="2"/>
        <v>0.25403406472734585</v>
      </c>
      <c r="G116" s="112"/>
      <c r="H116" s="113" t="s">
        <v>327</v>
      </c>
      <c r="I116" s="55" t="s">
        <v>328</v>
      </c>
      <c r="J116" s="55" t="s">
        <v>328</v>
      </c>
      <c r="K116" s="58" t="s">
        <v>327</v>
      </c>
      <c r="L116" s="64">
        <v>14.91969118265</v>
      </c>
      <c r="M116" s="64">
        <v>13.793178232369501</v>
      </c>
      <c r="N116" s="64">
        <v>13.560592375682599</v>
      </c>
      <c r="O116" s="64">
        <v>13.7352089391766</v>
      </c>
      <c r="P116" s="64">
        <v>14.330288753360101</v>
      </c>
      <c r="Q116" s="64">
        <v>15.379650431080099</v>
      </c>
      <c r="R116" s="64">
        <v>14.941755389526699</v>
      </c>
      <c r="S116" s="64">
        <v>15.271607180087299</v>
      </c>
      <c r="T116" s="60">
        <f t="shared" si="3"/>
        <v>15.271607180087299</v>
      </c>
    </row>
    <row r="117" spans="1:20">
      <c r="A117" s="107" t="s">
        <v>247</v>
      </c>
      <c r="B117" s="108" t="s">
        <v>246</v>
      </c>
      <c r="C117" s="109">
        <v>0.15520089178678723</v>
      </c>
      <c r="D117" s="110">
        <v>24.473656469999998</v>
      </c>
      <c r="E117" s="111">
        <v>0.18174610029565097</v>
      </c>
      <c r="F117" s="50">
        <f t="shared" si="2"/>
        <v>0.18174610029565097</v>
      </c>
      <c r="G117" s="112"/>
      <c r="H117" s="113" t="s">
        <v>329</v>
      </c>
      <c r="I117" s="55" t="s">
        <v>500</v>
      </c>
      <c r="J117" s="55" t="s">
        <v>330</v>
      </c>
      <c r="K117" s="58" t="s">
        <v>329</v>
      </c>
      <c r="L117" s="63">
        <v>14.717091579438801</v>
      </c>
      <c r="M117" s="63">
        <v>14.360312186053701</v>
      </c>
      <c r="N117" s="63">
        <v>16.025251169487099</v>
      </c>
      <c r="O117" s="63">
        <v>16.516675878148</v>
      </c>
      <c r="P117" s="63">
        <v>16.193057427651301</v>
      </c>
      <c r="Q117" s="63">
        <v>16.833581576761201</v>
      </c>
      <c r="R117" s="63">
        <v>16.7321926089746</v>
      </c>
      <c r="S117" s="63">
        <v>16.668347511787999</v>
      </c>
      <c r="T117" s="60">
        <f t="shared" si="3"/>
        <v>16.668347511787999</v>
      </c>
    </row>
    <row r="118" spans="1:20">
      <c r="A118" s="107" t="s">
        <v>233</v>
      </c>
      <c r="B118" s="108" t="s">
        <v>232</v>
      </c>
      <c r="C118" s="109">
        <v>0.15647466746095753</v>
      </c>
      <c r="D118" s="110">
        <v>1.6544161799999997</v>
      </c>
      <c r="E118" s="111">
        <v>0.15399254706294901</v>
      </c>
      <c r="F118" s="50">
        <f t="shared" si="2"/>
        <v>0.15399254706294901</v>
      </c>
      <c r="G118" s="112"/>
      <c r="H118" s="113" t="s">
        <v>331</v>
      </c>
      <c r="I118" s="55" t="s">
        <v>501</v>
      </c>
      <c r="J118" s="55" t="s">
        <v>332</v>
      </c>
      <c r="K118" s="58" t="s">
        <v>331</v>
      </c>
      <c r="L118" s="64">
        <v>9.7638110938437901</v>
      </c>
      <c r="M118" s="64">
        <v>12.907136640669201</v>
      </c>
      <c r="N118" s="64">
        <v>17.256340989747699</v>
      </c>
      <c r="O118" s="64">
        <v>18.121752233353799</v>
      </c>
      <c r="P118" s="64">
        <v>18.6685759723002</v>
      </c>
      <c r="Q118" s="64">
        <v>17.808686626629498</v>
      </c>
      <c r="R118" s="64">
        <v>17.628595711965801</v>
      </c>
      <c r="S118" s="64">
        <v>17.7785338275418</v>
      </c>
      <c r="T118" s="60">
        <f t="shared" si="3"/>
        <v>17.7785338275418</v>
      </c>
    </row>
    <row r="119" spans="1:20">
      <c r="A119" s="107" t="s">
        <v>235</v>
      </c>
      <c r="B119" s="108" t="s">
        <v>234</v>
      </c>
      <c r="C119" s="109">
        <v>0.14083887400323142</v>
      </c>
      <c r="D119" s="110">
        <v>986.78267520999987</v>
      </c>
      <c r="E119" s="111">
        <v>0.15129252575364699</v>
      </c>
      <c r="F119" s="50">
        <f t="shared" si="2"/>
        <v>0.15129252575364699</v>
      </c>
      <c r="G119" s="112"/>
      <c r="H119" s="113" t="s">
        <v>333</v>
      </c>
      <c r="I119" s="55" t="s">
        <v>334</v>
      </c>
      <c r="J119" s="55" t="s">
        <v>334</v>
      </c>
      <c r="K119" s="58" t="s">
        <v>333</v>
      </c>
      <c r="L119" s="63">
        <v>24.898446452981801</v>
      </c>
      <c r="M119" s="63">
        <v>26.4807751597798</v>
      </c>
      <c r="N119" s="63">
        <v>26.912575397637099</v>
      </c>
      <c r="O119" s="63">
        <v>24.454998001376499</v>
      </c>
      <c r="P119" s="63">
        <v>27.823633154557399</v>
      </c>
      <c r="Q119" s="63"/>
      <c r="R119" s="63"/>
      <c r="S119" s="63"/>
      <c r="T119" s="60" t="str">
        <f t="shared" si="3"/>
        <v/>
      </c>
    </row>
    <row r="120" spans="1:20">
      <c r="A120" s="107" t="s">
        <v>265</v>
      </c>
      <c r="B120" s="108" t="s">
        <v>264</v>
      </c>
      <c r="C120" s="109">
        <v>0.14472434858181155</v>
      </c>
      <c r="D120" s="110">
        <v>16.1174502</v>
      </c>
      <c r="E120" s="111">
        <v>0.13016737109758</v>
      </c>
      <c r="F120" s="50">
        <f t="shared" si="2"/>
        <v>0.13016737109758</v>
      </c>
      <c r="G120" s="112"/>
      <c r="H120" s="113" t="s">
        <v>337</v>
      </c>
      <c r="I120" s="55" t="s">
        <v>338</v>
      </c>
      <c r="J120" s="55" t="s">
        <v>338</v>
      </c>
      <c r="K120" s="58" t="s">
        <v>337</v>
      </c>
      <c r="L120" s="64">
        <v>14.000645296157201</v>
      </c>
      <c r="M120" s="64">
        <v>14.090758914900199</v>
      </c>
      <c r="N120" s="64">
        <v>13.564973652360701</v>
      </c>
      <c r="O120" s="64">
        <v>13.8296956877981</v>
      </c>
      <c r="P120" s="64">
        <v>14.5112338211006</v>
      </c>
      <c r="Q120" s="64">
        <v>15.367641953134999</v>
      </c>
      <c r="R120" s="64">
        <v>14.882807989601</v>
      </c>
      <c r="S120" s="64">
        <v>15.577783360008301</v>
      </c>
      <c r="T120" s="60">
        <f t="shared" si="3"/>
        <v>15.577783360008301</v>
      </c>
    </row>
    <row r="121" spans="1:20">
      <c r="A121" s="107" t="s">
        <v>279</v>
      </c>
      <c r="B121" s="108" t="s">
        <v>278</v>
      </c>
      <c r="C121" s="109">
        <v>0.18143874131887494</v>
      </c>
      <c r="D121" s="110">
        <v>105.17717779</v>
      </c>
      <c r="E121" s="111">
        <v>0.12762135571480798</v>
      </c>
      <c r="F121" s="50">
        <f t="shared" si="2"/>
        <v>0.12762135571480798</v>
      </c>
      <c r="G121" s="112"/>
      <c r="H121" s="113" t="s">
        <v>341</v>
      </c>
      <c r="I121" s="55" t="s">
        <v>342</v>
      </c>
      <c r="J121" s="55" t="s">
        <v>342</v>
      </c>
      <c r="K121" s="58" t="s">
        <v>341</v>
      </c>
      <c r="L121" s="63">
        <v>9.8978110679766296</v>
      </c>
      <c r="M121" s="63">
        <v>11.8561093383548</v>
      </c>
      <c r="N121" s="63">
        <v>11.8947677914212</v>
      </c>
      <c r="O121" s="63">
        <v>12.8574398295638</v>
      </c>
      <c r="P121" s="63">
        <v>13.1288578788322</v>
      </c>
      <c r="Q121" s="63">
        <v>13.4388816732311</v>
      </c>
      <c r="R121" s="63">
        <v>13.739994615975</v>
      </c>
      <c r="S121" s="63">
        <v>14.0248872127924</v>
      </c>
      <c r="T121" s="60">
        <f t="shared" si="3"/>
        <v>14.0248872127924</v>
      </c>
    </row>
    <row r="122" spans="1:20">
      <c r="A122" s="107" t="s">
        <v>275</v>
      </c>
      <c r="B122" s="108" t="s">
        <v>274</v>
      </c>
      <c r="C122" s="109">
        <v>0.11868286914459125</v>
      </c>
      <c r="D122" s="110">
        <v>1.9642474999999999</v>
      </c>
      <c r="E122" s="111">
        <v>0.11531871824616501</v>
      </c>
      <c r="F122" s="50">
        <f t="shared" si="2"/>
        <v>0.11531871824616501</v>
      </c>
      <c r="G122" s="112"/>
      <c r="H122" s="113" t="s">
        <v>343</v>
      </c>
      <c r="I122" s="55" t="s">
        <v>344</v>
      </c>
      <c r="J122" s="55" t="s">
        <v>344</v>
      </c>
      <c r="K122" s="58" t="s">
        <v>343</v>
      </c>
      <c r="L122" s="64">
        <v>13.1445309668929</v>
      </c>
      <c r="M122" s="64">
        <v>13.666029193379901</v>
      </c>
      <c r="N122" s="64">
        <v>14.1387420697127</v>
      </c>
      <c r="O122" s="64">
        <v>11.4332098027478</v>
      </c>
      <c r="P122" s="64">
        <v>11.4494715275698</v>
      </c>
      <c r="Q122" s="64">
        <v>12.3556485838588</v>
      </c>
      <c r="R122" s="64">
        <v>12.0058028966509</v>
      </c>
      <c r="S122" s="64">
        <v>12.9893189755319</v>
      </c>
      <c r="T122" s="60">
        <f t="shared" si="3"/>
        <v>12.9893189755319</v>
      </c>
    </row>
    <row r="123" spans="1:20">
      <c r="A123" s="107" t="s">
        <v>271</v>
      </c>
      <c r="B123" s="108" t="s">
        <v>270</v>
      </c>
      <c r="C123" s="109">
        <v>0.17033413043804282</v>
      </c>
      <c r="D123" s="110">
        <v>3130.6484373000008</v>
      </c>
      <c r="E123" s="111">
        <v>0.18902642385917401</v>
      </c>
      <c r="F123" s="50">
        <f t="shared" si="2"/>
        <v>0.18902642385917401</v>
      </c>
      <c r="G123" s="112"/>
      <c r="H123" s="113" t="s">
        <v>345</v>
      </c>
      <c r="I123" s="55" t="s">
        <v>346</v>
      </c>
      <c r="J123" s="55" t="s">
        <v>346</v>
      </c>
      <c r="K123" s="58" t="s">
        <v>345</v>
      </c>
      <c r="L123" s="63"/>
      <c r="M123" s="63"/>
      <c r="N123" s="63"/>
      <c r="O123" s="63">
        <v>17.227459310720199</v>
      </c>
      <c r="P123" s="63">
        <v>17.056937933375199</v>
      </c>
      <c r="Q123" s="63">
        <v>18.697279000000002</v>
      </c>
      <c r="R123" s="63">
        <v>18.151513000000001</v>
      </c>
      <c r="S123" s="63">
        <v>17.139098000000001</v>
      </c>
      <c r="T123" s="60">
        <f t="shared" si="3"/>
        <v>17.139098000000001</v>
      </c>
    </row>
    <row r="124" spans="1:20">
      <c r="A124" s="107" t="s">
        <v>283</v>
      </c>
      <c r="B124" s="108" t="s">
        <v>282</v>
      </c>
      <c r="C124" s="109">
        <v>0.17852017098872575</v>
      </c>
      <c r="D124" s="110">
        <v>903.7473153599999</v>
      </c>
      <c r="E124" s="111">
        <v>0.21399426167110699</v>
      </c>
      <c r="F124" s="50">
        <f t="shared" si="2"/>
        <v>0.21399426167110699</v>
      </c>
      <c r="G124" s="112"/>
      <c r="H124" s="113" t="s">
        <v>347</v>
      </c>
      <c r="I124" s="55" t="s">
        <v>348</v>
      </c>
      <c r="J124" s="55" t="s">
        <v>348</v>
      </c>
      <c r="K124" s="58" t="s">
        <v>347</v>
      </c>
      <c r="L124" s="64"/>
      <c r="M124" s="64"/>
      <c r="N124" s="64"/>
      <c r="O124" s="64">
        <v>11.9768128449118</v>
      </c>
      <c r="P124" s="64">
        <v>7.8087283615301901</v>
      </c>
      <c r="Q124" s="64">
        <v>11.381038999999999</v>
      </c>
      <c r="R124" s="64">
        <v>13.206162000000001</v>
      </c>
      <c r="S124" s="64">
        <v>10.026897999999999</v>
      </c>
      <c r="T124" s="60">
        <f t="shared" si="3"/>
        <v>10.026897999999999</v>
      </c>
    </row>
    <row r="125" spans="1:20" ht="25">
      <c r="A125" s="107" t="s">
        <v>269</v>
      </c>
      <c r="B125" s="108" t="s">
        <v>268</v>
      </c>
      <c r="C125" s="109">
        <v>0.12381728993409169</v>
      </c>
      <c r="D125" s="110">
        <v>21.129411760000004</v>
      </c>
      <c r="E125" s="111">
        <v>0.121905699427095</v>
      </c>
      <c r="F125" s="50">
        <f t="shared" si="2"/>
        <v>0.121905699427095</v>
      </c>
      <c r="G125" s="112"/>
      <c r="H125" s="113" t="s">
        <v>349</v>
      </c>
      <c r="I125" s="55" t="s">
        <v>350</v>
      </c>
      <c r="J125" s="55" t="s">
        <v>350</v>
      </c>
      <c r="K125" s="58" t="s">
        <v>349</v>
      </c>
      <c r="L125" s="63"/>
      <c r="M125" s="63"/>
      <c r="N125" s="63"/>
      <c r="O125" s="63">
        <v>25.244089335835898</v>
      </c>
      <c r="P125" s="63">
        <v>25.4302161976339</v>
      </c>
      <c r="Q125" s="63">
        <v>24.086198</v>
      </c>
      <c r="R125" s="63">
        <v>25.476306999999998</v>
      </c>
      <c r="S125" s="63">
        <v>18.179760000000002</v>
      </c>
      <c r="T125" s="60">
        <f t="shared" si="3"/>
        <v>18.179760000000002</v>
      </c>
    </row>
    <row r="126" spans="1:20">
      <c r="A126" s="107" t="s">
        <v>273</v>
      </c>
      <c r="B126" s="108" t="s">
        <v>272</v>
      </c>
      <c r="C126" s="109">
        <v>0.11241024270096686</v>
      </c>
      <c r="D126" s="110">
        <v>328.92958261000001</v>
      </c>
      <c r="E126" s="111"/>
      <c r="F126" s="50">
        <f t="shared" si="2"/>
        <v>0.11241024270096686</v>
      </c>
      <c r="G126" s="112"/>
      <c r="H126" s="113" t="s">
        <v>355</v>
      </c>
      <c r="I126" s="55" t="s">
        <v>356</v>
      </c>
      <c r="J126" s="55" t="s">
        <v>356</v>
      </c>
      <c r="K126" s="58" t="s">
        <v>355</v>
      </c>
      <c r="L126" s="64">
        <v>11.2888434747454</v>
      </c>
      <c r="M126" s="64">
        <v>11.2296082600721</v>
      </c>
      <c r="N126" s="64">
        <v>19.450614752674099</v>
      </c>
      <c r="O126" s="64">
        <v>21.167396209647102</v>
      </c>
      <c r="P126" s="64">
        <v>23.158140285497598</v>
      </c>
      <c r="Q126" s="64">
        <v>23.383505276904</v>
      </c>
      <c r="R126" s="64">
        <v>18.784728187197601</v>
      </c>
      <c r="S126" s="64">
        <v>20.374419361365799</v>
      </c>
      <c r="T126" s="60">
        <f t="shared" si="3"/>
        <v>20.374419361365799</v>
      </c>
    </row>
    <row r="127" spans="1:20">
      <c r="A127" s="107" t="s">
        <v>285</v>
      </c>
      <c r="B127" s="108" t="s">
        <v>284</v>
      </c>
      <c r="C127" s="109">
        <v>0.16459950517085403</v>
      </c>
      <c r="D127" s="110">
        <v>39.148765100000006</v>
      </c>
      <c r="E127" s="111"/>
      <c r="F127" s="50">
        <f t="shared" si="2"/>
        <v>0.16459950517085403</v>
      </c>
      <c r="G127" s="112"/>
      <c r="H127" s="113" t="s">
        <v>357</v>
      </c>
      <c r="I127" s="55" t="s">
        <v>358</v>
      </c>
      <c r="J127" s="55" t="s">
        <v>358</v>
      </c>
      <c r="K127" s="58" t="s">
        <v>357</v>
      </c>
      <c r="L127" s="63">
        <v>15.6751001094958</v>
      </c>
      <c r="M127" s="63">
        <v>17.8393868000393</v>
      </c>
      <c r="N127" s="63">
        <v>16.0506873831233</v>
      </c>
      <c r="O127" s="63">
        <v>16.601143208707398</v>
      </c>
      <c r="P127" s="63">
        <v>15.729500410182601</v>
      </c>
      <c r="Q127" s="63">
        <v>18.219633940751098</v>
      </c>
      <c r="R127" s="63">
        <v>18.299946079445899</v>
      </c>
      <c r="S127" s="63">
        <v>19.022110213807402</v>
      </c>
      <c r="T127" s="60">
        <f t="shared" si="3"/>
        <v>19.022110213807402</v>
      </c>
    </row>
    <row r="128" spans="1:20">
      <c r="A128" s="107" t="s">
        <v>287</v>
      </c>
      <c r="B128" s="108" t="s">
        <v>286</v>
      </c>
      <c r="C128" s="109">
        <v>0.12194286444665761</v>
      </c>
      <c r="D128" s="110">
        <v>124.19774857999998</v>
      </c>
      <c r="E128" s="111">
        <v>0.14008913886402699</v>
      </c>
      <c r="F128" s="50">
        <f t="shared" si="2"/>
        <v>0.14008913886402699</v>
      </c>
      <c r="G128" s="112"/>
      <c r="H128" s="113" t="s">
        <v>363</v>
      </c>
      <c r="I128" s="55" t="s">
        <v>502</v>
      </c>
      <c r="J128" s="55" t="s">
        <v>364</v>
      </c>
      <c r="K128" s="58" t="s">
        <v>363</v>
      </c>
      <c r="L128" s="64">
        <v>23.257908004484101</v>
      </c>
      <c r="M128" s="64">
        <v>21.219666851497099</v>
      </c>
      <c r="N128" s="64">
        <v>14.1835348229744</v>
      </c>
      <c r="O128" s="64"/>
      <c r="P128" s="64"/>
      <c r="Q128" s="64"/>
      <c r="R128" s="64"/>
      <c r="S128" s="64"/>
      <c r="T128" s="60" t="str">
        <f t="shared" si="3"/>
        <v/>
      </c>
    </row>
    <row r="129" spans="1:20" ht="25">
      <c r="A129" s="107" t="s">
        <v>291</v>
      </c>
      <c r="B129" s="108" t="s">
        <v>290</v>
      </c>
      <c r="C129" s="109">
        <v>0.14530769974780988</v>
      </c>
      <c r="D129" s="110">
        <v>147.4265297</v>
      </c>
      <c r="E129" s="111">
        <v>0.16915645664932502</v>
      </c>
      <c r="F129" s="50">
        <f t="shared" si="2"/>
        <v>0.16915645664932502</v>
      </c>
      <c r="G129" s="112"/>
      <c r="H129" s="113" t="s">
        <v>365</v>
      </c>
      <c r="I129" s="55" t="s">
        <v>503</v>
      </c>
      <c r="J129" s="55" t="s">
        <v>366</v>
      </c>
      <c r="K129" s="58" t="s">
        <v>365</v>
      </c>
      <c r="L129" s="63">
        <v>16.6984746680942</v>
      </c>
      <c r="M129" s="63">
        <v>17.525124823569801</v>
      </c>
      <c r="N129" s="63">
        <v>16.158416756601699</v>
      </c>
      <c r="O129" s="63">
        <v>17.361109767810198</v>
      </c>
      <c r="P129" s="63">
        <v>17.7553142111359</v>
      </c>
      <c r="Q129" s="63">
        <v>18.359126822524601</v>
      </c>
      <c r="R129" s="63">
        <v>15.6446873942997</v>
      </c>
      <c r="S129" s="63">
        <v>16.160201266487402</v>
      </c>
      <c r="T129" s="60">
        <f t="shared" si="3"/>
        <v>16.160201266487402</v>
      </c>
    </row>
    <row r="130" spans="1:20">
      <c r="A130" s="107" t="s">
        <v>297</v>
      </c>
      <c r="B130" s="108" t="s">
        <v>296</v>
      </c>
      <c r="C130" s="109">
        <v>0.12107556534923913</v>
      </c>
      <c r="D130" s="110">
        <v>96.588903599999995</v>
      </c>
      <c r="E130" s="111">
        <v>0.115886464877584</v>
      </c>
      <c r="F130" s="50">
        <f t="shared" si="2"/>
        <v>0.115886464877584</v>
      </c>
      <c r="G130" s="112"/>
      <c r="H130" s="113" t="s">
        <v>367</v>
      </c>
      <c r="I130" s="55" t="s">
        <v>368</v>
      </c>
      <c r="J130" s="55" t="s">
        <v>368</v>
      </c>
      <c r="K130" s="58" t="s">
        <v>367</v>
      </c>
      <c r="L130" s="64">
        <v>11.038953985528201</v>
      </c>
      <c r="M130" s="64">
        <v>11.854562797624601</v>
      </c>
      <c r="N130" s="64">
        <v>12.9664421369141</v>
      </c>
      <c r="O130" s="64">
        <v>13.9121122022798</v>
      </c>
      <c r="P130" s="64">
        <v>14.4717891612462</v>
      </c>
      <c r="Q130" s="64">
        <v>15.073481053716399</v>
      </c>
      <c r="R130" s="64">
        <v>15.0457486808558</v>
      </c>
      <c r="S130" s="64">
        <v>16.11</v>
      </c>
      <c r="T130" s="60">
        <f t="shared" si="3"/>
        <v>16.11</v>
      </c>
    </row>
    <row r="131" spans="1:20">
      <c r="A131" s="107" t="s">
        <v>299</v>
      </c>
      <c r="B131" s="108" t="s">
        <v>298</v>
      </c>
      <c r="C131" s="109">
        <v>0.13701508324083811</v>
      </c>
      <c r="D131" s="110">
        <v>288.36873102999999</v>
      </c>
      <c r="E131" s="111">
        <v>0.13999480667814901</v>
      </c>
      <c r="F131" s="50">
        <f t="shared" si="2"/>
        <v>0.13999480667814901</v>
      </c>
      <c r="G131" s="112"/>
      <c r="H131" s="113" t="s">
        <v>373</v>
      </c>
      <c r="I131" s="55" t="s">
        <v>374</v>
      </c>
      <c r="J131" s="55" t="s">
        <v>374</v>
      </c>
      <c r="K131" s="58" t="s">
        <v>373</v>
      </c>
      <c r="L131" s="63">
        <v>31.819844470035001</v>
      </c>
      <c r="M131" s="63">
        <v>34.196779858954102</v>
      </c>
      <c r="N131" s="63">
        <v>39.451421578204297</v>
      </c>
      <c r="O131" s="63">
        <v>36.416427136546602</v>
      </c>
      <c r="P131" s="63">
        <v>30.037100467019201</v>
      </c>
      <c r="Q131" s="63">
        <v>26.9288103407197</v>
      </c>
      <c r="R131" s="63">
        <v>27.006970139464698</v>
      </c>
      <c r="S131" s="63">
        <v>28.795527552100701</v>
      </c>
      <c r="T131" s="60">
        <f t="shared" si="3"/>
        <v>28.795527552100701</v>
      </c>
    </row>
    <row r="132" spans="1:20" ht="25">
      <c r="A132" s="107" t="s">
        <v>293</v>
      </c>
      <c r="B132" s="108" t="s">
        <v>292</v>
      </c>
      <c r="C132" s="109">
        <v>0.19602004994549682</v>
      </c>
      <c r="D132" s="110">
        <v>6.8458864999999998</v>
      </c>
      <c r="E132" s="111">
        <v>0.28186226859157198</v>
      </c>
      <c r="F132" s="50">
        <f t="shared" ref="F132:F179" si="4">IF(ISNUMBER(E132),E132,C132)</f>
        <v>0.28186226859157198</v>
      </c>
      <c r="G132" s="112"/>
      <c r="H132" s="113" t="s">
        <v>375</v>
      </c>
      <c r="I132" s="55" t="s">
        <v>376</v>
      </c>
      <c r="J132" s="55" t="s">
        <v>376</v>
      </c>
      <c r="K132" s="58" t="s">
        <v>375</v>
      </c>
      <c r="L132" s="64">
        <v>22.3876250006182</v>
      </c>
      <c r="M132" s="64">
        <v>21.260644565468802</v>
      </c>
      <c r="N132" s="64">
        <v>21.820367469054698</v>
      </c>
      <c r="O132" s="64">
        <v>22.9160459742351</v>
      </c>
      <c r="P132" s="64">
        <v>20.377404580494801</v>
      </c>
      <c r="Q132" s="64">
        <v>20.279895931570302</v>
      </c>
      <c r="R132" s="64">
        <v>20.59</v>
      </c>
      <c r="S132" s="64"/>
      <c r="T132" s="60">
        <f t="shared" ref="T132:T144" si="5">IF(ISNUMBER(S132),S132,IF(ISNUMBER(R132),R132,""))</f>
        <v>20.59</v>
      </c>
    </row>
    <row r="133" spans="1:20">
      <c r="A133" s="107" t="s">
        <v>301</v>
      </c>
      <c r="B133" s="108" t="s">
        <v>300</v>
      </c>
      <c r="C133" s="109">
        <v>0.15236074793084686</v>
      </c>
      <c r="D133" s="110">
        <v>414.84468170000008</v>
      </c>
      <c r="E133" s="111">
        <v>0.16368115026616198</v>
      </c>
      <c r="F133" s="50">
        <f t="shared" si="4"/>
        <v>0.16368115026616198</v>
      </c>
      <c r="G133" s="112"/>
      <c r="H133" s="113" t="s">
        <v>379</v>
      </c>
      <c r="I133" s="55" t="s">
        <v>380</v>
      </c>
      <c r="J133" s="55" t="s">
        <v>380</v>
      </c>
      <c r="K133" s="58" t="s">
        <v>379</v>
      </c>
      <c r="L133" s="63">
        <v>15.1154293022835</v>
      </c>
      <c r="M133" s="63">
        <v>12.980205523733799</v>
      </c>
      <c r="N133" s="63">
        <v>13.903916216484401</v>
      </c>
      <c r="O133" s="63">
        <v>13.183076452155101</v>
      </c>
      <c r="P133" s="63">
        <v>13.139299669739801</v>
      </c>
      <c r="Q133" s="63">
        <v>14.057739011216199</v>
      </c>
      <c r="R133" s="63">
        <v>13.9930018756378</v>
      </c>
      <c r="S133" s="63">
        <v>15.3410584873491</v>
      </c>
      <c r="T133" s="60">
        <f t="shared" si="5"/>
        <v>15.3410584873491</v>
      </c>
    </row>
    <row r="134" spans="1:20">
      <c r="A134" s="107" t="s">
        <v>305</v>
      </c>
      <c r="B134" s="108" t="s">
        <v>304</v>
      </c>
      <c r="C134" s="109">
        <v>0.19244883548423461</v>
      </c>
      <c r="D134" s="110">
        <v>22.594327</v>
      </c>
      <c r="E134" s="111"/>
      <c r="F134" s="50">
        <f t="shared" si="4"/>
        <v>0.19244883548423461</v>
      </c>
      <c r="G134" s="112"/>
      <c r="H134" s="113" t="s">
        <v>385</v>
      </c>
      <c r="I134" s="55" t="s">
        <v>386</v>
      </c>
      <c r="J134" s="55" t="s">
        <v>386</v>
      </c>
      <c r="K134" s="58" t="s">
        <v>385</v>
      </c>
      <c r="L134" s="64">
        <v>18.785479435999601</v>
      </c>
      <c r="M134" s="64">
        <v>19.107313095521601</v>
      </c>
      <c r="N134" s="64">
        <v>19.6828506162297</v>
      </c>
      <c r="O134" s="64">
        <v>18.5800687630759</v>
      </c>
      <c r="P134" s="64">
        <v>17.306861189512102</v>
      </c>
      <c r="Q134" s="64">
        <v>20.926842339151001</v>
      </c>
      <c r="R134" s="64">
        <v>19.756225440753699</v>
      </c>
      <c r="S134" s="64">
        <v>19.346858328440501</v>
      </c>
      <c r="T134" s="60">
        <f t="shared" si="5"/>
        <v>19.346858328440501</v>
      </c>
    </row>
    <row r="135" spans="1:20">
      <c r="A135" s="107" t="s">
        <v>303</v>
      </c>
      <c r="B135" s="108" t="s">
        <v>302</v>
      </c>
      <c r="C135" s="109">
        <v>0.14450041799820038</v>
      </c>
      <c r="D135" s="110">
        <v>427.98976204000002</v>
      </c>
      <c r="E135" s="111">
        <v>0.154451131676513</v>
      </c>
      <c r="F135" s="50">
        <f t="shared" si="4"/>
        <v>0.154451131676513</v>
      </c>
      <c r="G135" s="112"/>
      <c r="H135" s="113" t="s">
        <v>387</v>
      </c>
      <c r="I135" s="55" t="s">
        <v>388</v>
      </c>
      <c r="J135" s="55" t="s">
        <v>388</v>
      </c>
      <c r="K135" s="58" t="s">
        <v>387</v>
      </c>
      <c r="L135" s="63">
        <v>13.765466829680699</v>
      </c>
      <c r="M135" s="63">
        <v>13.891710715828101</v>
      </c>
      <c r="N135" s="63">
        <v>11.207457326749701</v>
      </c>
      <c r="O135" s="63">
        <v>8.2993565016704505</v>
      </c>
      <c r="P135" s="63">
        <v>8.9629709777097002</v>
      </c>
      <c r="Q135" s="63">
        <v>12.118043349532501</v>
      </c>
      <c r="R135" s="63">
        <v>10.5191452423519</v>
      </c>
      <c r="S135" s="63">
        <v>13.500751890041199</v>
      </c>
      <c r="T135" s="60">
        <f t="shared" si="5"/>
        <v>13.500751890041199</v>
      </c>
    </row>
    <row r="136" spans="1:20" ht="25">
      <c r="A136" s="107" t="s">
        <v>295</v>
      </c>
      <c r="B136" s="108" t="s">
        <v>294</v>
      </c>
      <c r="C136" s="114"/>
      <c r="D136" s="108"/>
      <c r="E136" s="111">
        <v>0.13543886025106699</v>
      </c>
      <c r="F136" s="50">
        <f t="shared" si="4"/>
        <v>0.13543886025106699</v>
      </c>
      <c r="G136" s="112"/>
      <c r="H136" s="113" t="s">
        <v>389</v>
      </c>
      <c r="I136" s="55" t="s">
        <v>390</v>
      </c>
      <c r="J136" s="55" t="s">
        <v>390</v>
      </c>
      <c r="K136" s="58" t="s">
        <v>389</v>
      </c>
      <c r="L136" s="64">
        <v>16.603883443169799</v>
      </c>
      <c r="M136" s="64">
        <v>16.9330389580998</v>
      </c>
      <c r="N136" s="64">
        <v>16.230071988902999</v>
      </c>
      <c r="O136" s="64">
        <v>16.5456027166802</v>
      </c>
      <c r="P136" s="64">
        <v>17.250274263953798</v>
      </c>
      <c r="Q136" s="64">
        <v>16.586617808160199</v>
      </c>
      <c r="R136" s="64">
        <v>16.236304052478499</v>
      </c>
      <c r="S136" s="64">
        <v>16.493963234936501</v>
      </c>
      <c r="T136" s="60">
        <f t="shared" si="5"/>
        <v>16.493963234936501</v>
      </c>
    </row>
    <row r="137" spans="1:20">
      <c r="A137" s="107" t="s">
        <v>520</v>
      </c>
      <c r="B137" s="108" t="s">
        <v>423</v>
      </c>
      <c r="C137" s="109">
        <v>0.11229399774618799</v>
      </c>
      <c r="D137" s="110">
        <v>6.8618999999999994</v>
      </c>
      <c r="E137" s="111"/>
      <c r="F137" s="50">
        <f t="shared" si="4"/>
        <v>0.11229399774618799</v>
      </c>
      <c r="G137" s="112"/>
      <c r="H137" s="113" t="s">
        <v>391</v>
      </c>
      <c r="I137" s="55" t="s">
        <v>392</v>
      </c>
      <c r="J137" s="55" t="s">
        <v>392</v>
      </c>
      <c r="K137" s="58" t="s">
        <v>391</v>
      </c>
      <c r="L137" s="63">
        <v>14.507681808167099</v>
      </c>
      <c r="M137" s="63">
        <v>16.077735269221201</v>
      </c>
      <c r="N137" s="63">
        <v>13.6253247716506</v>
      </c>
      <c r="O137" s="63">
        <v>15.685813637272799</v>
      </c>
      <c r="P137" s="63">
        <v>16.8847084420138</v>
      </c>
      <c r="Q137" s="63">
        <v>17.097358123880898</v>
      </c>
      <c r="R137" s="63">
        <v>17.925911257352102</v>
      </c>
      <c r="S137" s="63"/>
      <c r="T137" s="60">
        <f t="shared" si="5"/>
        <v>17.925911257352102</v>
      </c>
    </row>
    <row r="138" spans="1:20">
      <c r="A138" s="107" t="s">
        <v>307</v>
      </c>
      <c r="B138" s="108" t="s">
        <v>306</v>
      </c>
      <c r="C138" s="109">
        <v>0.13974487280034409</v>
      </c>
      <c r="D138" s="110">
        <v>470.25013777000004</v>
      </c>
      <c r="E138" s="111"/>
      <c r="F138" s="50">
        <f t="shared" si="4"/>
        <v>0.13974487280034409</v>
      </c>
      <c r="G138" s="112"/>
      <c r="H138" s="113" t="s">
        <v>393</v>
      </c>
      <c r="I138" s="55" t="s">
        <v>394</v>
      </c>
      <c r="J138" s="55" t="s">
        <v>394</v>
      </c>
      <c r="K138" s="58" t="s">
        <v>393</v>
      </c>
      <c r="L138" s="64">
        <v>12.698728708398599</v>
      </c>
      <c r="M138" s="64">
        <v>12.802230894171201</v>
      </c>
      <c r="N138" s="64">
        <v>13.093617354766801</v>
      </c>
      <c r="O138" s="64">
        <v>13.087190294966099</v>
      </c>
      <c r="P138" s="64">
        <v>13.167457534520301</v>
      </c>
      <c r="Q138" s="64">
        <v>13.5331903638772</v>
      </c>
      <c r="R138" s="64">
        <v>13.7758635463485</v>
      </c>
      <c r="S138" s="64">
        <v>13.6669757118748</v>
      </c>
      <c r="T138" s="60">
        <f t="shared" si="5"/>
        <v>13.6669757118748</v>
      </c>
    </row>
    <row r="139" spans="1:20">
      <c r="A139" s="107" t="s">
        <v>309</v>
      </c>
      <c r="B139" s="108" t="s">
        <v>308</v>
      </c>
      <c r="C139" s="109">
        <v>0.16215694374592099</v>
      </c>
      <c r="D139" s="110">
        <v>60.495238450000009</v>
      </c>
      <c r="E139" s="111">
        <v>0.20046929885652401</v>
      </c>
      <c r="F139" s="50">
        <f t="shared" si="4"/>
        <v>0.20046929885652401</v>
      </c>
      <c r="G139" s="112"/>
      <c r="H139" s="113" t="s">
        <v>395</v>
      </c>
      <c r="I139" s="55" t="s">
        <v>396</v>
      </c>
      <c r="J139" s="55" t="s">
        <v>396</v>
      </c>
      <c r="K139" s="58" t="s">
        <v>395</v>
      </c>
      <c r="L139" s="63">
        <v>14.964363408407401</v>
      </c>
      <c r="M139" s="63">
        <v>14.1810286054143</v>
      </c>
      <c r="N139" s="63">
        <v>13.7350996359995</v>
      </c>
      <c r="O139" s="63">
        <v>13.090567574493599</v>
      </c>
      <c r="P139" s="63">
        <v>14.9364614775871</v>
      </c>
      <c r="Q139" s="63">
        <v>16.8161748765204</v>
      </c>
      <c r="R139" s="63">
        <v>18.220381755700501</v>
      </c>
      <c r="S139" s="63"/>
      <c r="T139" s="60">
        <f t="shared" si="5"/>
        <v>18.220381755700501</v>
      </c>
    </row>
    <row r="140" spans="1:20">
      <c r="A140" s="107" t="s">
        <v>310</v>
      </c>
      <c r="B140" s="108" t="s">
        <v>2</v>
      </c>
      <c r="C140" s="109">
        <v>0.12182794711640808</v>
      </c>
      <c r="D140" s="110">
        <v>1017.0661831799996</v>
      </c>
      <c r="E140" s="111">
        <v>9.2529136151037805E-2</v>
      </c>
      <c r="F140" s="50">
        <f t="shared" si="4"/>
        <v>9.2529136151037805E-2</v>
      </c>
      <c r="G140" s="112"/>
      <c r="H140" s="113" t="s">
        <v>397</v>
      </c>
      <c r="I140" s="55" t="s">
        <v>504</v>
      </c>
      <c r="J140" s="55" t="s">
        <v>398</v>
      </c>
      <c r="K140" s="58" t="s">
        <v>397</v>
      </c>
      <c r="L140" s="64">
        <v>17.2575012281612</v>
      </c>
      <c r="M140" s="64">
        <v>15.8019510799709</v>
      </c>
      <c r="N140" s="64">
        <v>15.5225895496704</v>
      </c>
      <c r="O140" s="64">
        <v>12.5451317831937</v>
      </c>
      <c r="P140" s="64">
        <v>12.498041459894999</v>
      </c>
      <c r="Q140" s="64">
        <v>16.549578538113799</v>
      </c>
      <c r="R140" s="64">
        <v>14.2910936682157</v>
      </c>
      <c r="S140" s="64">
        <v>19.5745255852481</v>
      </c>
      <c r="T140" s="60">
        <f t="shared" si="5"/>
        <v>19.5745255852481</v>
      </c>
    </row>
    <row r="141" spans="1:20">
      <c r="A141" s="107" t="s">
        <v>311</v>
      </c>
      <c r="B141" s="108" t="s">
        <v>0</v>
      </c>
      <c r="C141" s="109">
        <v>0.31779008097224481</v>
      </c>
      <c r="D141" s="110">
        <v>0.99806679999999992</v>
      </c>
      <c r="E141" s="111">
        <v>0.22588226414139201</v>
      </c>
      <c r="F141" s="50">
        <f t="shared" si="4"/>
        <v>0.22588226414139201</v>
      </c>
      <c r="G141" s="112"/>
      <c r="H141" s="113" t="s">
        <v>399</v>
      </c>
      <c r="I141" s="55" t="s">
        <v>400</v>
      </c>
      <c r="J141" s="55" t="s">
        <v>400</v>
      </c>
      <c r="K141" s="58" t="s">
        <v>399</v>
      </c>
      <c r="L141" s="63">
        <v>17.481528632292001</v>
      </c>
      <c r="M141" s="63">
        <v>20.063761741411401</v>
      </c>
      <c r="N141" s="63">
        <v>19.781773520178099</v>
      </c>
      <c r="O141" s="63">
        <v>18.9716941708345</v>
      </c>
      <c r="P141" s="63">
        <v>16.374444323578299</v>
      </c>
      <c r="Q141" s="63">
        <v>15.6180173070069</v>
      </c>
      <c r="R141" s="63"/>
      <c r="S141" s="63"/>
      <c r="T141" s="60" t="str">
        <f t="shared" si="5"/>
        <v/>
      </c>
    </row>
    <row r="142" spans="1:20">
      <c r="A142" s="107" t="s">
        <v>318</v>
      </c>
      <c r="B142" s="108" t="s">
        <v>317</v>
      </c>
      <c r="C142" s="109">
        <v>0.1803454769244387</v>
      </c>
      <c r="D142" s="110">
        <v>647.01426600000002</v>
      </c>
      <c r="E142" s="111">
        <v>0.18009102470185301</v>
      </c>
      <c r="F142" s="50">
        <f t="shared" si="4"/>
        <v>0.18009102470185301</v>
      </c>
      <c r="G142" s="112"/>
      <c r="H142" s="113" t="s">
        <v>403</v>
      </c>
      <c r="I142" s="55" t="s">
        <v>404</v>
      </c>
      <c r="J142" s="55" t="s">
        <v>404</v>
      </c>
      <c r="K142" s="58" t="s">
        <v>403</v>
      </c>
      <c r="L142" s="64">
        <v>12.8602466488395</v>
      </c>
      <c r="M142" s="64">
        <v>12.073229890654201</v>
      </c>
      <c r="N142" s="64">
        <v>10.5764985626664</v>
      </c>
      <c r="O142" s="64">
        <v>10.136655200548899</v>
      </c>
      <c r="P142" s="64">
        <v>9.3747356093435901</v>
      </c>
      <c r="Q142" s="64">
        <v>8.7674453717842606</v>
      </c>
      <c r="R142" s="64">
        <v>9.4277143115979491</v>
      </c>
      <c r="S142" s="64">
        <v>9.39381741119902</v>
      </c>
      <c r="T142" s="60">
        <f t="shared" si="5"/>
        <v>9.39381741119902</v>
      </c>
    </row>
    <row r="143" spans="1:20" ht="25">
      <c r="A143" s="107" t="s">
        <v>352</v>
      </c>
      <c r="B143" s="108" t="s">
        <v>351</v>
      </c>
      <c r="C143" s="109">
        <v>0.1492779864063403</v>
      </c>
      <c r="D143" s="110">
        <v>2.1634422899999999</v>
      </c>
      <c r="E143" s="111"/>
      <c r="F143" s="50">
        <f t="shared" si="4"/>
        <v>0.1492779864063403</v>
      </c>
      <c r="G143" s="112"/>
      <c r="H143" s="113" t="s">
        <v>405</v>
      </c>
      <c r="I143" s="55" t="s">
        <v>406</v>
      </c>
      <c r="J143" s="55" t="s">
        <v>406</v>
      </c>
      <c r="K143" s="58" t="s">
        <v>405</v>
      </c>
      <c r="L143" s="63">
        <v>22.166693479313398</v>
      </c>
      <c r="M143" s="63">
        <v>21.525346098124501</v>
      </c>
      <c r="N143" s="63">
        <v>20.029439276833699</v>
      </c>
      <c r="O143" s="63">
        <v>18.0090901814226</v>
      </c>
      <c r="P143" s="63">
        <v>17.217623195285402</v>
      </c>
      <c r="Q143" s="63">
        <v>15.497540120700901</v>
      </c>
      <c r="R143" s="63">
        <v>15.8258512023476</v>
      </c>
      <c r="S143" s="63">
        <v>15.584099494064599</v>
      </c>
      <c r="T143" s="60">
        <f t="shared" si="5"/>
        <v>15.584099494064599</v>
      </c>
    </row>
    <row r="144" spans="1:20">
      <c r="A144" s="107" t="s">
        <v>328</v>
      </c>
      <c r="B144" s="108" t="s">
        <v>327</v>
      </c>
      <c r="C144" s="109">
        <v>0.14427612650107544</v>
      </c>
      <c r="D144" s="110">
        <v>1105.3513660200003</v>
      </c>
      <c r="E144" s="111">
        <v>0.15271607180087299</v>
      </c>
      <c r="F144" s="50">
        <f t="shared" si="4"/>
        <v>0.15271607180087299</v>
      </c>
      <c r="G144" s="112"/>
      <c r="H144" s="113" t="s">
        <v>409</v>
      </c>
      <c r="I144" s="56" t="s">
        <v>410</v>
      </c>
      <c r="J144" s="56" t="s">
        <v>410</v>
      </c>
      <c r="K144" s="59" t="s">
        <v>409</v>
      </c>
      <c r="L144" s="65">
        <v>19.508481509999999</v>
      </c>
      <c r="M144" s="65">
        <v>24.425990373000001</v>
      </c>
      <c r="N144" s="65">
        <v>24.6398749223906</v>
      </c>
      <c r="O144" s="65">
        <v>19.052604025508799</v>
      </c>
      <c r="P144" s="65">
        <v>23.43</v>
      </c>
      <c r="Q144" s="65">
        <v>24.5</v>
      </c>
      <c r="R144" s="65">
        <v>20.0877251396895</v>
      </c>
      <c r="S144" s="65">
        <v>20.143658355714901</v>
      </c>
      <c r="T144" s="61">
        <f t="shared" si="5"/>
        <v>20.143658355714901</v>
      </c>
    </row>
    <row r="145" spans="1:6">
      <c r="A145" s="107" t="s">
        <v>334</v>
      </c>
      <c r="B145" s="108" t="s">
        <v>333</v>
      </c>
      <c r="C145" s="114"/>
      <c r="D145" s="108"/>
      <c r="E145" s="111"/>
      <c r="F145" s="50">
        <f t="shared" si="4"/>
        <v>0</v>
      </c>
    </row>
    <row r="146" spans="1:6">
      <c r="A146" s="107" t="s">
        <v>131</v>
      </c>
      <c r="B146" s="108" t="s">
        <v>130</v>
      </c>
      <c r="C146" s="109">
        <v>0.1529344281862651</v>
      </c>
      <c r="D146" s="110">
        <v>11.634060000000002</v>
      </c>
      <c r="E146" s="111">
        <v>0.129799651830107</v>
      </c>
      <c r="F146" s="50">
        <f t="shared" si="4"/>
        <v>0.129799651830107</v>
      </c>
    </row>
    <row r="147" spans="1:6">
      <c r="A147" s="107" t="s">
        <v>315</v>
      </c>
      <c r="B147" s="108" t="s">
        <v>314</v>
      </c>
      <c r="C147" s="114"/>
      <c r="D147" s="108"/>
      <c r="E147" s="111">
        <v>0.146148388229695</v>
      </c>
      <c r="F147" s="50">
        <f t="shared" si="4"/>
        <v>0.146148388229695</v>
      </c>
    </row>
    <row r="148" spans="1:6">
      <c r="A148" s="107" t="s">
        <v>322</v>
      </c>
      <c r="B148" s="108" t="s">
        <v>321</v>
      </c>
      <c r="C148" s="109">
        <v>0.18727654554887807</v>
      </c>
      <c r="D148" s="110">
        <v>17.977629200000003</v>
      </c>
      <c r="E148" s="111"/>
      <c r="F148" s="50">
        <f t="shared" si="4"/>
        <v>0.18727654554887807</v>
      </c>
    </row>
    <row r="149" spans="1:6">
      <c r="A149" s="107" t="s">
        <v>354</v>
      </c>
      <c r="B149" s="108" t="s">
        <v>353</v>
      </c>
      <c r="C149" s="109">
        <v>7.2211772166154778E-2</v>
      </c>
      <c r="D149" s="110">
        <v>1.6321384399999999</v>
      </c>
      <c r="E149" s="111"/>
      <c r="F149" s="50">
        <f t="shared" si="4"/>
        <v>7.2211772166154778E-2</v>
      </c>
    </row>
    <row r="150" spans="1:6">
      <c r="A150" s="107" t="s">
        <v>330</v>
      </c>
      <c r="B150" s="108" t="s">
        <v>329</v>
      </c>
      <c r="C150" s="109">
        <v>0.1515838778781827</v>
      </c>
      <c r="D150" s="110">
        <v>59.118820700000001</v>
      </c>
      <c r="E150" s="111">
        <v>0.16668347511787998</v>
      </c>
      <c r="F150" s="50">
        <f t="shared" si="4"/>
        <v>0.16668347511787998</v>
      </c>
    </row>
    <row r="151" spans="1:6">
      <c r="A151" s="107" t="s">
        <v>332</v>
      </c>
      <c r="B151" s="108" t="s">
        <v>331</v>
      </c>
      <c r="C151" s="109">
        <v>0.17431376305906882</v>
      </c>
      <c r="D151" s="110">
        <v>36.280639899999997</v>
      </c>
      <c r="E151" s="111">
        <v>0.17778533827541801</v>
      </c>
      <c r="F151" s="50">
        <f t="shared" si="4"/>
        <v>0.17778533827541801</v>
      </c>
    </row>
    <row r="152" spans="1:6">
      <c r="A152" s="107" t="s">
        <v>356</v>
      </c>
      <c r="B152" s="108" t="s">
        <v>355</v>
      </c>
      <c r="C152" s="109">
        <v>0.17118269738898886</v>
      </c>
      <c r="D152" s="110">
        <v>1086.8035127600003</v>
      </c>
      <c r="E152" s="111">
        <v>0.203744193613658</v>
      </c>
      <c r="F152" s="50">
        <f t="shared" si="4"/>
        <v>0.203744193613658</v>
      </c>
    </row>
    <row r="153" spans="1:6">
      <c r="A153" s="107" t="s">
        <v>139</v>
      </c>
      <c r="B153" s="108" t="s">
        <v>138</v>
      </c>
      <c r="C153" s="109">
        <v>0.11790903004297308</v>
      </c>
      <c r="D153" s="110">
        <v>0.53289826000000007</v>
      </c>
      <c r="E153" s="111">
        <v>0.15950835183948001</v>
      </c>
      <c r="F153" s="50">
        <f t="shared" si="4"/>
        <v>0.15950835183948001</v>
      </c>
    </row>
    <row r="154" spans="1:6">
      <c r="A154" s="107" t="s">
        <v>324</v>
      </c>
      <c r="B154" s="108" t="s">
        <v>323</v>
      </c>
      <c r="C154" s="114"/>
      <c r="D154" s="108"/>
      <c r="E154" s="111">
        <v>0.16203131234460399</v>
      </c>
      <c r="F154" s="50">
        <f t="shared" si="4"/>
        <v>0.16203131234460399</v>
      </c>
    </row>
    <row r="155" spans="1:6">
      <c r="A155" s="107" t="s">
        <v>360</v>
      </c>
      <c r="B155" s="108" t="s">
        <v>359</v>
      </c>
      <c r="C155" s="109">
        <v>0.23916921099365446</v>
      </c>
      <c r="D155" s="110">
        <v>2.9207903900000001</v>
      </c>
      <c r="E155" s="111"/>
      <c r="F155" s="50">
        <f t="shared" si="4"/>
        <v>0.23916921099365446</v>
      </c>
    </row>
    <row r="156" spans="1:6">
      <c r="A156" s="107" t="s">
        <v>96</v>
      </c>
      <c r="B156" s="108" t="s">
        <v>95</v>
      </c>
      <c r="C156" s="114"/>
      <c r="D156" s="108"/>
      <c r="E156" s="111">
        <v>5.8306812638341796E-2</v>
      </c>
      <c r="F156" s="50">
        <f t="shared" si="4"/>
        <v>5.8306812638341796E-2</v>
      </c>
    </row>
    <row r="157" spans="1:6">
      <c r="A157" s="107" t="s">
        <v>368</v>
      </c>
      <c r="B157" s="108" t="s">
        <v>367</v>
      </c>
      <c r="C157" s="109">
        <v>0.15731128362276209</v>
      </c>
      <c r="D157" s="110">
        <v>350.02718182999996</v>
      </c>
      <c r="E157" s="111">
        <v>0.16109999999999999</v>
      </c>
      <c r="F157" s="50">
        <f t="shared" si="4"/>
        <v>0.16109999999999999</v>
      </c>
    </row>
    <row r="158" spans="1:6">
      <c r="A158" s="107" t="s">
        <v>364</v>
      </c>
      <c r="B158" s="108" t="s">
        <v>363</v>
      </c>
      <c r="C158" s="114"/>
      <c r="D158" s="108"/>
      <c r="E158" s="111"/>
      <c r="F158" s="50">
        <f t="shared" si="4"/>
        <v>0</v>
      </c>
    </row>
    <row r="159" spans="1:6">
      <c r="A159" s="107" t="s">
        <v>374</v>
      </c>
      <c r="B159" s="108" t="s">
        <v>373</v>
      </c>
      <c r="C159" s="114"/>
      <c r="D159" s="108"/>
      <c r="E159" s="111">
        <v>0.28795527552100703</v>
      </c>
      <c r="F159" s="50">
        <f t="shared" si="4"/>
        <v>0.28795527552100703</v>
      </c>
    </row>
    <row r="160" spans="1:6">
      <c r="A160" s="107" t="s">
        <v>376</v>
      </c>
      <c r="B160" s="108" t="s">
        <v>375</v>
      </c>
      <c r="C160" s="109">
        <v>0.23237771425549358</v>
      </c>
      <c r="D160" s="110">
        <v>30.381881200000002</v>
      </c>
      <c r="E160" s="111">
        <v>0.2059</v>
      </c>
      <c r="F160" s="50">
        <f t="shared" si="4"/>
        <v>0.2059</v>
      </c>
    </row>
    <row r="161" spans="1:6">
      <c r="A161" s="107" t="s">
        <v>380</v>
      </c>
      <c r="B161" s="108" t="s">
        <v>379</v>
      </c>
      <c r="C161" s="109">
        <v>0.12712720293870627</v>
      </c>
      <c r="D161" s="110">
        <v>727.84275371000001</v>
      </c>
      <c r="E161" s="111">
        <v>0.15341058487349099</v>
      </c>
      <c r="F161" s="50">
        <f t="shared" si="4"/>
        <v>0.15341058487349099</v>
      </c>
    </row>
    <row r="162" spans="1:6">
      <c r="A162" s="107" t="s">
        <v>362</v>
      </c>
      <c r="B162" s="108" t="s">
        <v>361</v>
      </c>
      <c r="C162" s="109">
        <v>0.47361965003892104</v>
      </c>
      <c r="D162" s="110">
        <v>2797.8503168000007</v>
      </c>
      <c r="E162" s="111"/>
      <c r="F162" s="50">
        <f t="shared" si="4"/>
        <v>0.47361965003892104</v>
      </c>
    </row>
    <row r="163" spans="1:6">
      <c r="A163" s="107" t="s">
        <v>366</v>
      </c>
      <c r="B163" s="108" t="s">
        <v>365</v>
      </c>
      <c r="C163" s="109">
        <v>0.14157003607174767</v>
      </c>
      <c r="D163" s="110">
        <v>2.6932991000000004</v>
      </c>
      <c r="E163" s="111">
        <v>0.16160201266487401</v>
      </c>
      <c r="F163" s="50">
        <f t="shared" si="4"/>
        <v>0.16160201266487401</v>
      </c>
    </row>
    <row r="164" spans="1:6">
      <c r="A164" s="107" t="s">
        <v>386</v>
      </c>
      <c r="B164" s="108" t="s">
        <v>385</v>
      </c>
      <c r="C164" s="109">
        <v>0.21501759406080695</v>
      </c>
      <c r="D164" s="110">
        <v>1.21758378</v>
      </c>
      <c r="E164" s="111">
        <v>0.193468583284405</v>
      </c>
      <c r="F164" s="50">
        <f t="shared" si="4"/>
        <v>0.193468583284405</v>
      </c>
    </row>
    <row r="165" spans="1:6">
      <c r="A165" s="107" t="s">
        <v>388</v>
      </c>
      <c r="B165" s="108" t="s">
        <v>387</v>
      </c>
      <c r="C165" s="109">
        <v>0.12510595792499565</v>
      </c>
      <c r="D165" s="110">
        <v>31.931184209999994</v>
      </c>
      <c r="E165" s="111">
        <v>0.13500751890041199</v>
      </c>
      <c r="F165" s="50">
        <f t="shared" si="4"/>
        <v>0.13500751890041199</v>
      </c>
    </row>
    <row r="166" spans="1:6">
      <c r="A166" s="107" t="s">
        <v>396</v>
      </c>
      <c r="B166" s="108" t="s">
        <v>395</v>
      </c>
      <c r="C166" s="114"/>
      <c r="D166" s="108"/>
      <c r="E166" s="111">
        <v>0.18220381755700502</v>
      </c>
      <c r="F166" s="50">
        <f t="shared" si="4"/>
        <v>0.18220381755700502</v>
      </c>
    </row>
    <row r="167" spans="1:6">
      <c r="A167" s="107" t="s">
        <v>394</v>
      </c>
      <c r="B167" s="108" t="s">
        <v>393</v>
      </c>
      <c r="C167" s="109">
        <v>0.12728502902697506</v>
      </c>
      <c r="D167" s="110">
        <v>29161.304413699992</v>
      </c>
      <c r="E167" s="111">
        <v>0.13666975711874799</v>
      </c>
      <c r="F167" s="50">
        <f t="shared" si="4"/>
        <v>0.13666975711874799</v>
      </c>
    </row>
    <row r="168" spans="1:6">
      <c r="A168" s="107" t="s">
        <v>207</v>
      </c>
      <c r="B168" s="108" t="s">
        <v>206</v>
      </c>
      <c r="C168" s="114"/>
      <c r="D168" s="108"/>
      <c r="E168" s="111">
        <v>0.142166238660763</v>
      </c>
      <c r="F168" s="50">
        <f t="shared" si="4"/>
        <v>0.142166238660763</v>
      </c>
    </row>
    <row r="169" spans="1:6">
      <c r="A169" s="107" t="s">
        <v>398</v>
      </c>
      <c r="B169" s="108" t="s">
        <v>397</v>
      </c>
      <c r="C169" s="109">
        <v>0.16495408085061133</v>
      </c>
      <c r="D169" s="110">
        <v>5.8299016700000008</v>
      </c>
      <c r="E169" s="111">
        <v>0.19574525585248101</v>
      </c>
      <c r="F169" s="50">
        <f t="shared" si="4"/>
        <v>0.19574525585248101</v>
      </c>
    </row>
    <row r="170" spans="1:6">
      <c r="A170" s="107" t="s">
        <v>350</v>
      </c>
      <c r="B170" s="108" t="s">
        <v>349</v>
      </c>
      <c r="C170" s="109">
        <v>0.21600101127306992</v>
      </c>
      <c r="D170" s="110">
        <v>0.37084548000000001</v>
      </c>
      <c r="E170" s="111">
        <v>0.1817976</v>
      </c>
      <c r="F170" s="50">
        <f t="shared" si="4"/>
        <v>0.1817976</v>
      </c>
    </row>
    <row r="171" spans="1:6">
      <c r="A171" s="107" t="s">
        <v>402</v>
      </c>
      <c r="B171" s="108" t="s">
        <v>401</v>
      </c>
      <c r="C171" s="109">
        <v>1.1713967534139809</v>
      </c>
      <c r="D171" s="110">
        <v>1.16786045</v>
      </c>
      <c r="E171" s="111"/>
      <c r="F171" s="50">
        <f t="shared" si="4"/>
        <v>1.1713967534139809</v>
      </c>
    </row>
    <row r="172" spans="1:6">
      <c r="A172" s="107" t="s">
        <v>404</v>
      </c>
      <c r="B172" s="108" t="s">
        <v>403</v>
      </c>
      <c r="C172" s="114"/>
      <c r="D172" s="108"/>
      <c r="E172" s="111">
        <v>9.3938174111990194E-2</v>
      </c>
      <c r="F172" s="50">
        <f t="shared" si="4"/>
        <v>9.3938174111990194E-2</v>
      </c>
    </row>
    <row r="173" spans="1:6">
      <c r="A173" s="107" t="s">
        <v>400</v>
      </c>
      <c r="B173" s="108" t="s">
        <v>399</v>
      </c>
      <c r="C173" s="114"/>
      <c r="D173" s="108"/>
      <c r="E173" s="111"/>
      <c r="F173" s="50">
        <f t="shared" si="4"/>
        <v>0</v>
      </c>
    </row>
    <row r="174" spans="1:6">
      <c r="A174" s="107" t="s">
        <v>406</v>
      </c>
      <c r="B174" s="108" t="s">
        <v>405</v>
      </c>
      <c r="C174" s="114"/>
      <c r="D174" s="108"/>
      <c r="E174" s="111">
        <v>0.15584099494064599</v>
      </c>
      <c r="F174" s="50">
        <f t="shared" si="4"/>
        <v>0.15584099494064599</v>
      </c>
    </row>
    <row r="175" spans="1:6">
      <c r="A175" s="107" t="s">
        <v>313</v>
      </c>
      <c r="B175" s="108" t="s">
        <v>312</v>
      </c>
      <c r="C175" s="114"/>
      <c r="D175" s="108"/>
      <c r="E175" s="111">
        <v>0.22077507016894302</v>
      </c>
      <c r="F175" s="50">
        <f t="shared" si="4"/>
        <v>0.22077507016894302</v>
      </c>
    </row>
    <row r="176" spans="1:6">
      <c r="A176" s="107" t="s">
        <v>408</v>
      </c>
      <c r="B176" s="108" t="s">
        <v>407</v>
      </c>
      <c r="C176" s="109">
        <v>0.40608684267425377</v>
      </c>
      <c r="D176" s="110">
        <v>7.2685383000000003</v>
      </c>
      <c r="E176" s="111"/>
      <c r="F176" s="50">
        <f t="shared" si="4"/>
        <v>0.40608684267425377</v>
      </c>
    </row>
    <row r="177" spans="1:6">
      <c r="A177" s="107" t="s">
        <v>338</v>
      </c>
      <c r="B177" s="108" t="s">
        <v>337</v>
      </c>
      <c r="C177" s="109">
        <v>0.12194865288475439</v>
      </c>
      <c r="D177" s="110">
        <v>760.46475617999999</v>
      </c>
      <c r="E177" s="111">
        <v>0.15577783360008302</v>
      </c>
      <c r="F177" s="50">
        <f t="shared" si="4"/>
        <v>0.15577783360008302</v>
      </c>
    </row>
    <row r="178" spans="1:6">
      <c r="A178" s="107" t="s">
        <v>410</v>
      </c>
      <c r="B178" s="108" t="s">
        <v>409</v>
      </c>
      <c r="C178" s="109">
        <v>0.24270692004321065</v>
      </c>
      <c r="D178" s="110">
        <v>0.87391970000000008</v>
      </c>
      <c r="E178" s="111">
        <v>0.20143658355714902</v>
      </c>
      <c r="F178" s="50">
        <f t="shared" si="4"/>
        <v>0.20143658355714902</v>
      </c>
    </row>
    <row r="179" spans="1:6">
      <c r="A179" s="107" t="s">
        <v>412</v>
      </c>
      <c r="B179" s="108" t="s">
        <v>411</v>
      </c>
      <c r="C179" s="109">
        <v>0.14859903786272258</v>
      </c>
      <c r="D179" s="110">
        <v>2.4499</v>
      </c>
      <c r="E179" s="111"/>
      <c r="F179" s="50">
        <f t="shared" si="4"/>
        <v>0.14859903786272258</v>
      </c>
    </row>
    <row r="185" spans="1:6">
      <c r="B185" s="22"/>
    </row>
    <row r="186" spans="1:6">
      <c r="B186" s="22"/>
    </row>
    <row r="187" spans="1:6">
      <c r="B187" s="22"/>
    </row>
    <row r="188" spans="1:6">
      <c r="B188" s="22"/>
    </row>
    <row r="189" spans="1:6">
      <c r="B189" s="22"/>
    </row>
    <row r="190" spans="1:6">
      <c r="B190" s="22"/>
    </row>
    <row r="191" spans="1:6">
      <c r="B191" s="22"/>
    </row>
    <row r="192" spans="1:6">
      <c r="B192" s="22"/>
    </row>
    <row r="193" spans="2:2">
      <c r="B193" s="22"/>
    </row>
    <row r="194" spans="2:2">
      <c r="B194" s="22"/>
    </row>
    <row r="195" spans="2:2">
      <c r="B195" s="22"/>
    </row>
    <row r="196" spans="2:2">
      <c r="B196" s="22"/>
    </row>
    <row r="197" spans="2:2">
      <c r="B197" s="22"/>
    </row>
    <row r="198" spans="2:2">
      <c r="B198" s="22"/>
    </row>
    <row r="199" spans="2:2">
      <c r="B199" s="22"/>
    </row>
    <row r="200" spans="2:2">
      <c r="B200" s="22"/>
    </row>
    <row r="201" spans="2:2">
      <c r="B201" s="22"/>
    </row>
    <row r="202" spans="2:2">
      <c r="B202" s="22"/>
    </row>
    <row r="203" spans="2:2">
      <c r="B203" s="22"/>
    </row>
    <row r="204" spans="2:2">
      <c r="B204" s="22"/>
    </row>
    <row r="205" spans="2:2">
      <c r="B205" s="22"/>
    </row>
    <row r="206" spans="2:2">
      <c r="B206" s="22"/>
    </row>
    <row r="207" spans="2:2">
      <c r="B207" s="22"/>
    </row>
    <row r="208" spans="2:2">
      <c r="B208" s="22"/>
    </row>
    <row r="209" spans="2:2">
      <c r="B209" s="22"/>
    </row>
    <row r="210" spans="2:2">
      <c r="B210" s="22"/>
    </row>
    <row r="211" spans="2:2">
      <c r="B211" s="22"/>
    </row>
    <row r="212" spans="2:2">
      <c r="B212" s="22"/>
    </row>
    <row r="213" spans="2:2">
      <c r="B213" s="22"/>
    </row>
    <row r="214" spans="2:2">
      <c r="B214" s="22"/>
    </row>
    <row r="215" spans="2:2">
      <c r="B215" s="22"/>
    </row>
    <row r="216" spans="2:2">
      <c r="B216" s="22"/>
    </row>
    <row r="217" spans="2:2">
      <c r="B217" s="22"/>
    </row>
    <row r="218" spans="2:2">
      <c r="B218" s="22"/>
    </row>
    <row r="219" spans="2:2">
      <c r="B219" s="22"/>
    </row>
    <row r="220" spans="2:2">
      <c r="B220" s="22"/>
    </row>
    <row r="221" spans="2:2">
      <c r="B221" s="22"/>
    </row>
    <row r="222" spans="2:2">
      <c r="B222" s="22"/>
    </row>
    <row r="223" spans="2:2">
      <c r="B223" s="22"/>
    </row>
    <row r="224" spans="2:2">
      <c r="B224" s="22"/>
    </row>
    <row r="225" spans="2:2">
      <c r="B225" s="22"/>
    </row>
    <row r="226" spans="2:2">
      <c r="B226" s="22"/>
    </row>
    <row r="227" spans="2:2">
      <c r="B227" s="22"/>
    </row>
    <row r="228" spans="2:2">
      <c r="B228" s="22"/>
    </row>
    <row r="229" spans="2:2">
      <c r="B229" s="22"/>
    </row>
    <row r="230" spans="2:2">
      <c r="B230" s="22"/>
    </row>
    <row r="231" spans="2:2">
      <c r="B231" s="22"/>
    </row>
    <row r="232" spans="2:2">
      <c r="B232" s="22"/>
    </row>
    <row r="233" spans="2:2">
      <c r="B233" s="22"/>
    </row>
    <row r="234" spans="2:2">
      <c r="B234" s="22"/>
    </row>
    <row r="235" spans="2:2">
      <c r="B235" s="22"/>
    </row>
    <row r="236" spans="2:2">
      <c r="B236" s="22"/>
    </row>
    <row r="237" spans="2:2">
      <c r="B237" s="22"/>
    </row>
    <row r="238" spans="2:2">
      <c r="B238" s="22"/>
    </row>
    <row r="239" spans="2:2">
      <c r="B239" s="22"/>
    </row>
    <row r="240" spans="2:2">
      <c r="B240" s="22"/>
    </row>
    <row r="241" spans="2:2">
      <c r="B241" s="22"/>
    </row>
    <row r="242" spans="2:2">
      <c r="B242" s="22"/>
    </row>
    <row r="243" spans="2:2">
      <c r="B243" s="22"/>
    </row>
    <row r="244" spans="2:2">
      <c r="B244" s="22"/>
    </row>
    <row r="245" spans="2:2">
      <c r="B245" s="22"/>
    </row>
    <row r="246" spans="2:2">
      <c r="B246" s="22"/>
    </row>
    <row r="247" spans="2:2">
      <c r="B247" s="22"/>
    </row>
    <row r="248" spans="2:2">
      <c r="B248" s="22"/>
    </row>
    <row r="249" spans="2:2">
      <c r="B249" s="22"/>
    </row>
    <row r="250" spans="2:2">
      <c r="B250" s="22"/>
    </row>
    <row r="251" spans="2:2">
      <c r="B251" s="22"/>
    </row>
    <row r="252" spans="2:2">
      <c r="B252" s="22"/>
    </row>
    <row r="253" spans="2:2">
      <c r="B253" s="22"/>
    </row>
    <row r="254" spans="2:2">
      <c r="B254" s="22"/>
    </row>
    <row r="255" spans="2:2">
      <c r="B255" s="22"/>
    </row>
    <row r="256" spans="2:2">
      <c r="B256" s="22"/>
    </row>
    <row r="257" spans="2:2">
      <c r="B257" s="22"/>
    </row>
    <row r="258" spans="2:2">
      <c r="B258" s="22"/>
    </row>
    <row r="259" spans="2:2">
      <c r="B259" s="22"/>
    </row>
    <row r="260" spans="2:2">
      <c r="B260" s="22"/>
    </row>
    <row r="261" spans="2:2">
      <c r="B261" s="22"/>
    </row>
    <row r="262" spans="2:2">
      <c r="B262" s="22"/>
    </row>
    <row r="263" spans="2:2">
      <c r="B263" s="22"/>
    </row>
    <row r="264" spans="2:2">
      <c r="B264" s="22"/>
    </row>
    <row r="265" spans="2:2">
      <c r="B265" s="22"/>
    </row>
    <row r="266" spans="2:2">
      <c r="B266" s="22"/>
    </row>
    <row r="267" spans="2:2">
      <c r="B267" s="22"/>
    </row>
    <row r="268" spans="2:2">
      <c r="B268" s="22"/>
    </row>
    <row r="269" spans="2:2">
      <c r="B269" s="22"/>
    </row>
    <row r="270" spans="2:2">
      <c r="B270" s="22"/>
    </row>
    <row r="271" spans="2:2">
      <c r="B271" s="22"/>
    </row>
    <row r="272" spans="2:2">
      <c r="B272" s="22"/>
    </row>
    <row r="273" spans="2:2">
      <c r="B273" s="22"/>
    </row>
    <row r="274" spans="2:2">
      <c r="B274" s="22"/>
    </row>
    <row r="275" spans="2:2">
      <c r="B275" s="22"/>
    </row>
    <row r="276" spans="2:2">
      <c r="B276" s="22"/>
    </row>
    <row r="277" spans="2:2">
      <c r="B277" s="22"/>
    </row>
    <row r="278" spans="2:2">
      <c r="B278" s="22"/>
    </row>
    <row r="279" spans="2:2">
      <c r="B279" s="22"/>
    </row>
    <row r="280" spans="2:2">
      <c r="B280" s="22"/>
    </row>
    <row r="281" spans="2:2">
      <c r="B281" s="22"/>
    </row>
    <row r="282" spans="2:2">
      <c r="B282" s="22"/>
    </row>
    <row r="283" spans="2:2">
      <c r="B283" s="22"/>
    </row>
    <row r="284" spans="2:2">
      <c r="B284" s="22"/>
    </row>
    <row r="285" spans="2:2">
      <c r="B285" s="22"/>
    </row>
    <row r="286" spans="2:2">
      <c r="B286" s="22"/>
    </row>
    <row r="287" spans="2:2">
      <c r="B287" s="22"/>
    </row>
    <row r="288" spans="2:2">
      <c r="B288" s="22"/>
    </row>
  </sheetData>
  <sortState ref="A2:E178">
    <sortCondition ref="B2:B178"/>
  </sortState>
  <mergeCells count="1">
    <mergeCell ref="C1:D1"/>
  </mergeCells>
  <hyperlinks>
    <hyperlink ref="E2" r:id="rId1" display="https://data.imf.org/?sk=51B096FA-2CD2-40C2-8D09-0699CC1764DA&amp;sId=1390030341854"/>
  </hyperlinks>
  <pageMargins left="0.7" right="0.7" top="0.75" bottom="0.75"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D6"/>
  <sheetViews>
    <sheetView workbookViewId="0">
      <selection activeCell="A3" sqref="A3"/>
    </sheetView>
  </sheetViews>
  <sheetFormatPr defaultRowHeight="14.5"/>
  <sheetData>
    <row r="2" spans="1:4">
      <c r="A2" s="184" t="s">
        <v>452</v>
      </c>
      <c r="B2" s="184"/>
      <c r="C2" s="184"/>
      <c r="D2" s="184"/>
    </row>
    <row r="3" spans="1:4">
      <c r="A3" t="s">
        <v>11</v>
      </c>
      <c r="C3" t="s">
        <v>10</v>
      </c>
      <c r="D3" t="s">
        <v>11</v>
      </c>
    </row>
    <row r="5" spans="1:4">
      <c r="A5" s="184" t="s">
        <v>460</v>
      </c>
      <c r="B5" s="184"/>
      <c r="C5" s="184"/>
      <c r="D5" s="184"/>
    </row>
    <row r="6" spans="1:4">
      <c r="A6" t="s">
        <v>458</v>
      </c>
      <c r="B6" t="s">
        <v>459</v>
      </c>
    </row>
  </sheetData>
  <mergeCells count="2">
    <mergeCell ref="A2:D2"/>
    <mergeCell ref="A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ST for everyone</vt:lpstr>
      <vt:lpstr>IMF rGDP</vt:lpstr>
      <vt:lpstr>Capital ratios</vt:lpstr>
      <vt:lpstr>Technical sheet</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superrspohn</dc:creator>
  <cp:lastModifiedBy>Schmieder, Christian</cp:lastModifiedBy>
  <dcterms:created xsi:type="dcterms:W3CDTF">2011-09-15T21:33:28Z</dcterms:created>
  <dcterms:modified xsi:type="dcterms:W3CDTF">2021-02-09T12:24:45Z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{3D277AF1-503E-4AF9-8414-C2B7BFDD7626}</vt:lpwstr>
  </property>
</Properties>
</file>